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e\MCI Inspection &amp; Correspondence\List of Faculty Web Site\2025\NOVEMBER 2025\"/>
    </mc:Choice>
  </mc:AlternateContent>
  <xr:revisionPtr revIDLastSave="0" documentId="13_ncr:1_{FFCF4176-728F-4109-BF25-2B67CF94E5A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8" i="1" l="1"/>
  <c r="D97" i="1"/>
  <c r="D96" i="1"/>
  <c r="D95" i="1"/>
  <c r="D94" i="1"/>
  <c r="D93" i="1"/>
  <c r="D182" i="1"/>
  <c r="D178" i="1"/>
  <c r="D176" i="1"/>
  <c r="D703" i="1" l="1"/>
  <c r="D701" i="1"/>
  <c r="D699" i="1"/>
  <c r="D697" i="1"/>
  <c r="D817" i="1" l="1"/>
  <c r="D816" i="1"/>
  <c r="D815" i="1"/>
  <c r="D814" i="1"/>
  <c r="D813" i="1"/>
  <c r="D812" i="1"/>
  <c r="D811" i="1"/>
  <c r="D810" i="1"/>
  <c r="D809" i="1"/>
  <c r="D808" i="1"/>
  <c r="D807" i="1"/>
  <c r="D805" i="1"/>
  <c r="D804" i="1"/>
  <c r="D803" i="1"/>
  <c r="D802" i="1"/>
  <c r="D801" i="1"/>
  <c r="D800" i="1"/>
  <c r="D794" i="1"/>
  <c r="D792" i="1"/>
  <c r="D790" i="1"/>
  <c r="D788" i="1"/>
  <c r="D784" i="1"/>
  <c r="D775" i="1"/>
  <c r="D774" i="1"/>
  <c r="D773" i="1"/>
  <c r="D772" i="1"/>
  <c r="D771" i="1"/>
  <c r="D770" i="1"/>
  <c r="D769" i="1"/>
  <c r="D768" i="1"/>
  <c r="D767" i="1"/>
  <c r="D766" i="1"/>
  <c r="D765" i="1"/>
  <c r="D764" i="1"/>
  <c r="D763" i="1"/>
  <c r="D762" i="1"/>
  <c r="D761" i="1"/>
  <c r="D760" i="1"/>
  <c r="D759" i="1"/>
  <c r="D758" i="1"/>
  <c r="D757" i="1"/>
  <c r="D756" i="1"/>
  <c r="D755" i="1"/>
  <c r="D754" i="1"/>
  <c r="D753" i="1"/>
  <c r="D752" i="1"/>
  <c r="D751" i="1"/>
  <c r="D750" i="1"/>
  <c r="D749" i="1"/>
  <c r="D748" i="1"/>
  <c r="D747" i="1"/>
  <c r="D746" i="1"/>
  <c r="D745" i="1"/>
  <c r="D744" i="1"/>
  <c r="D743" i="1"/>
  <c r="D742" i="1"/>
  <c r="D741" i="1"/>
  <c r="D740" i="1"/>
  <c r="D739" i="1"/>
  <c r="D738" i="1"/>
  <c r="D737" i="1"/>
  <c r="D736" i="1"/>
  <c r="D735" i="1"/>
  <c r="D734" i="1"/>
  <c r="D733" i="1"/>
  <c r="D732" i="1"/>
  <c r="D731" i="1"/>
  <c r="D730" i="1"/>
  <c r="D729" i="1"/>
  <c r="D728" i="1"/>
  <c r="D718" i="1"/>
  <c r="D716" i="1"/>
  <c r="D714" i="1"/>
  <c r="D712" i="1"/>
  <c r="D710" i="1"/>
  <c r="D708" i="1"/>
  <c r="D705" i="1"/>
  <c r="D695" i="1"/>
  <c r="D693" i="1"/>
  <c r="D691" i="1"/>
  <c r="D689" i="1"/>
  <c r="D687" i="1"/>
  <c r="D685" i="1"/>
  <c r="D682" i="1"/>
  <c r="D681" i="1"/>
  <c r="D680" i="1"/>
  <c r="D679" i="1"/>
  <c r="D678" i="1"/>
  <c r="D677" i="1"/>
  <c r="D676" i="1"/>
  <c r="D675" i="1"/>
  <c r="D674" i="1"/>
  <c r="D673" i="1"/>
  <c r="D672" i="1"/>
  <c r="D671" i="1"/>
  <c r="D670" i="1"/>
  <c r="D669" i="1"/>
  <c r="D668" i="1"/>
  <c r="D667" i="1"/>
  <c r="D666" i="1"/>
  <c r="D665" i="1"/>
  <c r="D664" i="1"/>
  <c r="D663" i="1"/>
  <c r="D662" i="1"/>
  <c r="D661" i="1"/>
  <c r="D660" i="1"/>
  <c r="D659" i="1"/>
  <c r="D658" i="1"/>
  <c r="D657" i="1"/>
  <c r="D656" i="1"/>
  <c r="D616" i="1"/>
  <c r="D615" i="1"/>
  <c r="D614" i="1"/>
  <c r="D613" i="1"/>
  <c r="D612" i="1"/>
  <c r="D611" i="1"/>
  <c r="D605" i="1"/>
  <c r="D603" i="1"/>
  <c r="D601" i="1"/>
  <c r="D599" i="1"/>
  <c r="D592" i="1"/>
  <c r="D591" i="1"/>
  <c r="D590" i="1"/>
  <c r="D589" i="1"/>
  <c r="D588" i="1"/>
  <c r="D587" i="1"/>
  <c r="D586" i="1"/>
  <c r="D585" i="1"/>
  <c r="D584" i="1"/>
  <c r="D578" i="1"/>
  <c r="D576" i="1"/>
  <c r="D574" i="1"/>
  <c r="D548" i="1"/>
  <c r="D547" i="1"/>
  <c r="D546" i="1"/>
  <c r="D543" i="1"/>
  <c r="D539" i="1"/>
  <c r="D378" i="1"/>
  <c r="D377" i="1"/>
  <c r="D376" i="1"/>
  <c r="D375" i="1"/>
  <c r="D374" i="1"/>
  <c r="D373" i="1"/>
  <c r="D372" i="1"/>
  <c r="D371" i="1"/>
  <c r="D370" i="1"/>
  <c r="D369" i="1"/>
  <c r="D366" i="1"/>
  <c r="D364" i="1"/>
  <c r="D362" i="1"/>
  <c r="D360" i="1"/>
  <c r="D357" i="1"/>
  <c r="D356" i="1"/>
  <c r="D355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1" i="1"/>
  <c r="D319" i="1"/>
  <c r="D317" i="1"/>
  <c r="D315" i="1"/>
  <c r="D313" i="1"/>
  <c r="D311" i="1"/>
  <c r="D309" i="1"/>
  <c r="D306" i="1"/>
  <c r="D304" i="1"/>
  <c r="D302" i="1"/>
  <c r="D300" i="1"/>
  <c r="D298" i="1"/>
  <c r="D296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7" i="1"/>
  <c r="D245" i="1"/>
  <c r="D243" i="1"/>
  <c r="D240" i="1"/>
  <c r="D238" i="1"/>
  <c r="D236" i="1"/>
  <c r="D234" i="1"/>
  <c r="D232" i="1"/>
  <c r="D230" i="1"/>
  <c r="D228" i="1"/>
  <c r="D225" i="1"/>
  <c r="D222" i="1"/>
  <c r="D219" i="1"/>
  <c r="D215" i="1"/>
  <c r="D212" i="1"/>
  <c r="D210" i="1"/>
  <c r="D208" i="1"/>
  <c r="D206" i="1"/>
  <c r="D204" i="1"/>
  <c r="D202" i="1"/>
  <c r="D199" i="1"/>
  <c r="D196" i="1"/>
  <c r="D195" i="1"/>
  <c r="D194" i="1"/>
  <c r="D193" i="1"/>
  <c r="D192" i="1"/>
  <c r="D191" i="1"/>
  <c r="D190" i="1"/>
  <c r="D189" i="1"/>
  <c r="D187" i="1"/>
  <c r="D184" i="1"/>
  <c r="D174" i="1"/>
  <c r="D172" i="1"/>
  <c r="D170" i="1"/>
  <c r="D167" i="1"/>
  <c r="D166" i="1"/>
  <c r="D165" i="1"/>
  <c r="D164" i="1"/>
  <c r="D163" i="1"/>
  <c r="D162" i="1"/>
  <c r="D160" i="1"/>
  <c r="D158" i="1"/>
  <c r="D156" i="1"/>
  <c r="D154" i="1"/>
  <c r="D148" i="1"/>
  <c r="D147" i="1"/>
  <c r="D146" i="1"/>
  <c r="D145" i="1"/>
  <c r="D144" i="1"/>
  <c r="D143" i="1"/>
  <c r="D142" i="1"/>
  <c r="D141" i="1"/>
  <c r="D139" i="1"/>
  <c r="D137" i="1"/>
  <c r="D135" i="1"/>
  <c r="D133" i="1"/>
  <c r="D130" i="1"/>
  <c r="D129" i="1"/>
  <c r="D128" i="1"/>
  <c r="D127" i="1"/>
  <c r="D126" i="1"/>
  <c r="D125" i="1"/>
  <c r="D124" i="1"/>
  <c r="D123" i="1"/>
  <c r="D122" i="1"/>
  <c r="D120" i="1"/>
  <c r="D118" i="1"/>
  <c r="D116" i="1"/>
  <c r="D114" i="1"/>
  <c r="D112" i="1"/>
  <c r="D110" i="1"/>
  <c r="D108" i="1"/>
  <c r="D106" i="1"/>
  <c r="D104" i="1"/>
  <c r="D102" i="1"/>
  <c r="D92" i="1"/>
  <c r="D90" i="1"/>
  <c r="D88" i="1"/>
  <c r="D86" i="1"/>
  <c r="D84" i="1"/>
  <c r="D82" i="1"/>
  <c r="D81" i="1"/>
  <c r="D79" i="1"/>
  <c r="D77" i="1"/>
  <c r="D75" i="1"/>
  <c r="D72" i="1"/>
  <c r="D70" i="1"/>
  <c r="D69" i="1"/>
  <c r="D68" i="1"/>
  <c r="D67" i="1"/>
  <c r="D66" i="1"/>
  <c r="D65" i="1"/>
  <c r="D64" i="1"/>
  <c r="D62" i="1"/>
  <c r="D61" i="1"/>
  <c r="D60" i="1"/>
  <c r="D58" i="1"/>
  <c r="D57" i="1"/>
  <c r="D55" i="1"/>
  <c r="D52" i="1"/>
  <c r="D51" i="1"/>
  <c r="D50" i="1"/>
  <c r="D49" i="1"/>
  <c r="D48" i="1"/>
  <c r="D47" i="1"/>
  <c r="D46" i="1"/>
  <c r="D45" i="1"/>
  <c r="D44" i="1"/>
  <c r="D42" i="1"/>
  <c r="D40" i="1"/>
  <c r="D39" i="1"/>
  <c r="D37" i="1"/>
  <c r="D35" i="1"/>
  <c r="D33" i="1"/>
  <c r="D30" i="1"/>
  <c r="D29" i="1"/>
  <c r="D28" i="1"/>
  <c r="D27" i="1"/>
  <c r="D26" i="1"/>
  <c r="D25" i="1"/>
  <c r="D24" i="1"/>
  <c r="D23" i="1"/>
  <c r="D22" i="1"/>
  <c r="D21" i="1"/>
  <c r="D19" i="1"/>
  <c r="D17" i="1"/>
  <c r="D16" i="1"/>
  <c r="D12" i="1"/>
  <c r="D10" i="1"/>
  <c r="D5" i="1"/>
  <c r="D3" i="1"/>
</calcChain>
</file>

<file path=xl/sharedStrings.xml><?xml version="1.0" encoding="utf-8"?>
<sst xmlns="http://schemas.openxmlformats.org/spreadsheetml/2006/main" count="5423" uniqueCount="2298">
  <si>
    <t>ADMINISTRATION</t>
  </si>
  <si>
    <t>IMR Detail</t>
  </si>
  <si>
    <t xml:space="preserve">Designation </t>
  </si>
  <si>
    <t>S.No.</t>
  </si>
  <si>
    <t>Name</t>
  </si>
  <si>
    <t>AEBAS Attendance ID</t>
  </si>
  <si>
    <t>DOJ</t>
  </si>
  <si>
    <t>Qualification</t>
  </si>
  <si>
    <t>Regn No</t>
  </si>
  <si>
    <t>Date</t>
  </si>
  <si>
    <t>State Medical Council</t>
  </si>
  <si>
    <t>Nature of Employment (Permanent/Contractual)</t>
  </si>
  <si>
    <t>Total Teaching Experience (in YEARS)</t>
  </si>
  <si>
    <t>Principal &amp; Controller</t>
  </si>
  <si>
    <t>Dr. Sandhya Pranjal Manjrekar</t>
  </si>
  <si>
    <t>02.08.2021</t>
  </si>
  <si>
    <t>MBBS</t>
  </si>
  <si>
    <t>79015</t>
  </si>
  <si>
    <t>23.02.2017</t>
  </si>
  <si>
    <t>MMC Mumbai</t>
  </si>
  <si>
    <t>Permanent</t>
  </si>
  <si>
    <t xml:space="preserve">40 YEARS </t>
  </si>
  <si>
    <t>MD (Addl.)</t>
  </si>
  <si>
    <t>Medical Superintendent</t>
  </si>
  <si>
    <t>Dr. Sanjay Gupta</t>
  </si>
  <si>
    <t>01.04.2020</t>
  </si>
  <si>
    <t>14506</t>
  </si>
  <si>
    <t>29.02.2012</t>
  </si>
  <si>
    <t>Medical Council of India</t>
  </si>
  <si>
    <t>16 YEARS</t>
  </si>
  <si>
    <t>MS (Addl.)</t>
  </si>
  <si>
    <t>M.Ch. (Addl.)</t>
  </si>
  <si>
    <t>DEPARTMENT OF ANATOMY</t>
  </si>
  <si>
    <t>IMR Details</t>
  </si>
  <si>
    <t>Status</t>
  </si>
  <si>
    <t xml:space="preserve">Professor </t>
  </si>
  <si>
    <t>Dr. Stuti Srivastava
 (Professor &amp; Head)</t>
  </si>
  <si>
    <t>01.08.2016</t>
  </si>
  <si>
    <t>MCI/12-43851</t>
  </si>
  <si>
    <t>17.05.2012</t>
  </si>
  <si>
    <t>MCI</t>
  </si>
  <si>
    <t>12 YEARS</t>
  </si>
  <si>
    <t>68188</t>
  </si>
  <si>
    <t>27.07.2016</t>
  </si>
  <si>
    <t>UPMCI</t>
  </si>
  <si>
    <t>Dr. Sonali Abhijeet Khake</t>
  </si>
  <si>
    <t>01.05.2025</t>
  </si>
  <si>
    <t>2002/07/2617</t>
  </si>
  <si>
    <t>29.03.2004</t>
  </si>
  <si>
    <t>18 YEARS</t>
  </si>
  <si>
    <t>24.07.2008</t>
  </si>
  <si>
    <t>Associate Professor</t>
  </si>
  <si>
    <t>Dr. Kawale Sugat Gautamrao</t>
  </si>
  <si>
    <t>04.09.2024</t>
  </si>
  <si>
    <t>2010/04/0854</t>
  </si>
  <si>
    <t>05.04.2010</t>
  </si>
  <si>
    <t>09 YEARS</t>
  </si>
  <si>
    <t>1784/2016</t>
  </si>
  <si>
    <t>03.09.2016</t>
  </si>
  <si>
    <t>Assistant Professor</t>
  </si>
  <si>
    <t>Dr. Rakesh Kumar Ranjan</t>
  </si>
  <si>
    <t>10.06.2020</t>
  </si>
  <si>
    <t>Msc (Medical)</t>
  </si>
  <si>
    <t>N/A</t>
  </si>
  <si>
    <t>07 YEARS</t>
  </si>
  <si>
    <t>Dr. Pooja Kumari Verma</t>
  </si>
  <si>
    <t>09.25.2024</t>
  </si>
  <si>
    <t>01 YEARS</t>
  </si>
  <si>
    <t>Ph.D</t>
  </si>
  <si>
    <t>Dr. Lekhni Vyas</t>
  </si>
  <si>
    <t>06.07.2024</t>
  </si>
  <si>
    <t>39056</t>
  </si>
  <si>
    <t>24.05.2016</t>
  </si>
  <si>
    <t>RMC Jaipur</t>
  </si>
  <si>
    <t>04 YEARS</t>
  </si>
  <si>
    <t>RMC-23207</t>
  </si>
  <si>
    <t>31.08.2021</t>
  </si>
  <si>
    <t>Demonstrator</t>
  </si>
  <si>
    <t>Ms. Aditi Joshi</t>
  </si>
  <si>
    <t>11.10.2022</t>
  </si>
  <si>
    <t>02 YEARS</t>
  </si>
  <si>
    <t>Tutor</t>
  </si>
  <si>
    <t>Dr. Heena Patela</t>
  </si>
  <si>
    <t>14.04.2023</t>
  </si>
  <si>
    <t>Applied for</t>
  </si>
  <si>
    <t>RMC, Jaipur</t>
  </si>
  <si>
    <t>Dr. Ramnarayan Haritwal</t>
  </si>
  <si>
    <t>05.03.2024</t>
  </si>
  <si>
    <t>Dr. Mahendra Singh Rajput</t>
  </si>
  <si>
    <t>01.06.2024</t>
  </si>
  <si>
    <t>96308</t>
  </si>
  <si>
    <t>13.05.2024</t>
  </si>
  <si>
    <t>Dr. Khem Chand</t>
  </si>
  <si>
    <t>10.09.2024</t>
  </si>
  <si>
    <t>RMC-50850-P</t>
  </si>
  <si>
    <t>11.01.2024</t>
  </si>
  <si>
    <t xml:space="preserve">10 MONTH </t>
  </si>
  <si>
    <t>Dr. Sakeeb Raza</t>
  </si>
  <si>
    <t>11.09.2024</t>
  </si>
  <si>
    <t>RMC-69419</t>
  </si>
  <si>
    <t>23.08.2024</t>
  </si>
  <si>
    <t>Dr. Neha Choudhary</t>
  </si>
  <si>
    <t>04.02.2025</t>
  </si>
  <si>
    <t>RMC-44668</t>
  </si>
  <si>
    <t>20.04.2024</t>
  </si>
  <si>
    <t xml:space="preserve">06 MONTH </t>
  </si>
  <si>
    <t>Dr. Sanjay Solanki</t>
  </si>
  <si>
    <t>18.04.2025</t>
  </si>
  <si>
    <t>RMC-73420</t>
  </si>
  <si>
    <t>11.03.2025</t>
  </si>
  <si>
    <t xml:space="preserve">04 MONTH </t>
  </si>
  <si>
    <t>Dr. Dhruv Jain</t>
  </si>
  <si>
    <t>09.06.2025</t>
  </si>
  <si>
    <t>RMC-65349</t>
  </si>
  <si>
    <t>28.02.2024</t>
  </si>
  <si>
    <t xml:space="preserve">02 MONTH </t>
  </si>
  <si>
    <t>Dr. Pradhuman Upadhyay</t>
  </si>
  <si>
    <t>11.07.2025</t>
  </si>
  <si>
    <t>RMC-66926</t>
  </si>
  <si>
    <t>04.05.2024</t>
  </si>
  <si>
    <t xml:space="preserve">01 MONTH </t>
  </si>
  <si>
    <t>DEPARTMENT OF PHYSIOLOGY</t>
  </si>
  <si>
    <t>Professor</t>
  </si>
  <si>
    <t xml:space="preserve">Dr. Yogesh Balasaheb Gavali            
(Professor &amp; Head)   </t>
  </si>
  <si>
    <t>06.08.2018</t>
  </si>
  <si>
    <t>2005/01/0356</t>
  </si>
  <si>
    <t>15.01.2005</t>
  </si>
  <si>
    <t>MMC, Mumbai</t>
  </si>
  <si>
    <t>17 YEARS</t>
  </si>
  <si>
    <t>MD</t>
  </si>
  <si>
    <t xml:space="preserve">Dr. Chanchal Shrivastav          </t>
  </si>
  <si>
    <t>17.10.2016</t>
  </si>
  <si>
    <t>MSc</t>
  </si>
  <si>
    <t>15 YEARS</t>
  </si>
  <si>
    <t>Ph. D</t>
  </si>
  <si>
    <t>Dr. Ritu Bajpai</t>
  </si>
  <si>
    <t>19.08.2017</t>
  </si>
  <si>
    <t>MP-5658</t>
  </si>
  <si>
    <t>28.04.2003</t>
  </si>
  <si>
    <t>MPMC Bhopal</t>
  </si>
  <si>
    <t>11 YEARS</t>
  </si>
  <si>
    <t xml:space="preserve">Mr. G. Indra Kumar </t>
  </si>
  <si>
    <t>19.10.2016</t>
  </si>
  <si>
    <t>10 YEARS</t>
  </si>
  <si>
    <t>Dr. Ashish Raj</t>
  </si>
  <si>
    <t>02.01.2025</t>
  </si>
  <si>
    <t>13.06.2024</t>
  </si>
  <si>
    <t>Delhi Medical Council</t>
  </si>
  <si>
    <t>04.11.2022</t>
  </si>
  <si>
    <t>Senior Resident</t>
  </si>
  <si>
    <t>Dr. Mohammed Abir Khan</t>
  </si>
  <si>
    <t>12.03.2025</t>
  </si>
  <si>
    <t>42215</t>
  </si>
  <si>
    <t>21.03.2018</t>
  </si>
  <si>
    <t>03 YEARS</t>
  </si>
  <si>
    <t>Dr. Bhawdev Singh Charan</t>
  </si>
  <si>
    <t>02.02.2023</t>
  </si>
  <si>
    <t>RMC-57859</t>
  </si>
  <si>
    <t>10.08.2022</t>
  </si>
  <si>
    <t>Dr. Kusum Kumari Chandravanshi</t>
  </si>
  <si>
    <t>03.04.2023</t>
  </si>
  <si>
    <t>RMC-55953</t>
  </si>
  <si>
    <t>06.06.2022</t>
  </si>
  <si>
    <t>Dr. Aditya Kaswan</t>
  </si>
  <si>
    <t>06.03.2024</t>
  </si>
  <si>
    <t>Dr. Kaushik Kothari</t>
  </si>
  <si>
    <t>02.09.2024</t>
  </si>
  <si>
    <t>RMC-67651</t>
  </si>
  <si>
    <t>14.05.2024</t>
  </si>
  <si>
    <t>11 Month</t>
  </si>
  <si>
    <t>Dr. Kritika Kachhawaha</t>
  </si>
  <si>
    <t>07.02.2025</t>
  </si>
  <si>
    <t>RMC-68414</t>
  </si>
  <si>
    <t>26.06.2024</t>
  </si>
  <si>
    <t>06 Month</t>
  </si>
  <si>
    <t>Dr. Himanshu Garg</t>
  </si>
  <si>
    <t>03.04.2024</t>
  </si>
  <si>
    <t>Dr.Megha Bhatnagar</t>
  </si>
  <si>
    <t>02.06.2024</t>
  </si>
  <si>
    <t>RMC-73363</t>
  </si>
  <si>
    <t>Dr. Vaghela Yajuvendrasinh Ajitsinh</t>
  </si>
  <si>
    <t>02.07.2025</t>
  </si>
  <si>
    <t>184558</t>
  </si>
  <si>
    <t>05.05.2025</t>
  </si>
  <si>
    <t>Karnataka Medical Council</t>
  </si>
  <si>
    <t>Dr. Kapil</t>
  </si>
  <si>
    <t>10.07.2025</t>
  </si>
  <si>
    <t>RMC-73137</t>
  </si>
  <si>
    <t>07.03.2025</t>
  </si>
  <si>
    <t>DEPARTMENT OF BIOCHEMISTRY</t>
  </si>
  <si>
    <t xml:space="preserve">Dr. Maliyannar Itagappa
(Professor &amp; Head)   </t>
  </si>
  <si>
    <t>17.03.2025</t>
  </si>
  <si>
    <t>41610</t>
  </si>
  <si>
    <t>31.07.1995</t>
  </si>
  <si>
    <t>25 YEARS</t>
  </si>
  <si>
    <t>2001.2003</t>
  </si>
  <si>
    <t xml:space="preserve">Dr. Renu Sharma </t>
  </si>
  <si>
    <t>01.06.2017</t>
  </si>
  <si>
    <t xml:space="preserve">M.Sc.
Ph. D </t>
  </si>
  <si>
    <t>Dr. Suresh Kumar Gautam</t>
  </si>
  <si>
    <t>01.06.2020</t>
  </si>
  <si>
    <t>14733</t>
  </si>
  <si>
    <t>30.04.1993</t>
  </si>
  <si>
    <t>18779</t>
  </si>
  <si>
    <t>22.02.2019</t>
  </si>
  <si>
    <t>Mr. Umesh Pareek</t>
  </si>
  <si>
    <t>11.06.2016</t>
  </si>
  <si>
    <t xml:space="preserve">Dr. Shikha Maheshwari </t>
  </si>
  <si>
    <t>02.11.2016</t>
  </si>
  <si>
    <t>Dr. Shilpa Visen</t>
  </si>
  <si>
    <t>22.11.2022</t>
  </si>
  <si>
    <t>38480</t>
  </si>
  <si>
    <t>12.04.2016</t>
  </si>
  <si>
    <t>Dr. Megha Meena</t>
  </si>
  <si>
    <t>27.06.2022</t>
  </si>
  <si>
    <t>RMC-55948</t>
  </si>
  <si>
    <t>06.06..2022</t>
  </si>
  <si>
    <t>Dr. Praveen Kumar</t>
  </si>
  <si>
    <t>14.03.2024</t>
  </si>
  <si>
    <t>RMC-68420</t>
  </si>
  <si>
    <t>20.06.2024</t>
  </si>
  <si>
    <t>Dr. Shikha Sharma</t>
  </si>
  <si>
    <t>RMC-62358</t>
  </si>
  <si>
    <t>13.07.2023</t>
  </si>
  <si>
    <t>Dr. Gordhan Lal Katara</t>
  </si>
  <si>
    <t>RMC-50505-P</t>
  </si>
  <si>
    <t>28.11.20232</t>
  </si>
  <si>
    <t>Dr. Naresh Kumar Ninama</t>
  </si>
  <si>
    <t>17.04.2025</t>
  </si>
  <si>
    <t>RMC-74142</t>
  </si>
  <si>
    <t>18.03.2025</t>
  </si>
  <si>
    <t>Dr. Azmida Khan</t>
  </si>
  <si>
    <t>25.06.2025</t>
  </si>
  <si>
    <t>RMC-75973</t>
  </si>
  <si>
    <t>01.04.2025</t>
  </si>
  <si>
    <t>Dr. Gourav Jain</t>
  </si>
  <si>
    <t>06.08.2025</t>
  </si>
  <si>
    <t>RMC-77310</t>
  </si>
  <si>
    <t>12.06.2025</t>
  </si>
  <si>
    <t xml:space="preserve">Dr. Gunjan Garwa </t>
  </si>
  <si>
    <t>01.09.2025</t>
  </si>
  <si>
    <t>RMC-69346</t>
  </si>
  <si>
    <t>20.08.2024</t>
  </si>
  <si>
    <t>Mr. Manish Kalal</t>
  </si>
  <si>
    <t>19.07.2024</t>
  </si>
  <si>
    <t>M.Sc.</t>
  </si>
  <si>
    <t>DEPARTMENT OF PHARMACOLOGY</t>
  </si>
  <si>
    <t>Dr. Pankaj Kumar Modi
(Prof. &amp; Head)</t>
  </si>
  <si>
    <t>07.09.2024</t>
  </si>
  <si>
    <t>24657</t>
  </si>
  <si>
    <t>20.09.2006</t>
  </si>
  <si>
    <t>11152</t>
  </si>
  <si>
    <t>03.10.2012</t>
  </si>
  <si>
    <t>Dr. Jitendra Zaveri (Prof. &amp; Head)</t>
  </si>
  <si>
    <t>10.07.2018</t>
  </si>
  <si>
    <t>G-23638</t>
  </si>
  <si>
    <t>04.03.1996</t>
  </si>
  <si>
    <t>GMC Ahemdabad</t>
  </si>
  <si>
    <t>27 YEARS</t>
  </si>
  <si>
    <t>G-12265</t>
  </si>
  <si>
    <t>25.07.2003</t>
  </si>
  <si>
    <t>Dr. Dinesh Jainarayan Vyas</t>
  </si>
  <si>
    <t>01.02.2024</t>
  </si>
  <si>
    <t>43 YEARS</t>
  </si>
  <si>
    <t xml:space="preserve">Ph. D </t>
  </si>
  <si>
    <t>Dr. Kavita Rathore</t>
  </si>
  <si>
    <t>24.08.2019</t>
  </si>
  <si>
    <t>MSc, PhD</t>
  </si>
  <si>
    <t>Dr. Kharadi Darshankumar Bhoorjibhai</t>
  </si>
  <si>
    <t>02.07.2024</t>
  </si>
  <si>
    <t>G-47087</t>
  </si>
  <si>
    <t>16.04.2012</t>
  </si>
  <si>
    <t>Guj. Medical Council</t>
  </si>
  <si>
    <t>G-23152</t>
  </si>
  <si>
    <t>07.12.2015</t>
  </si>
  <si>
    <t>Dr. Vivek Bamel</t>
  </si>
  <si>
    <t>02.08.2025</t>
  </si>
  <si>
    <t>HN 17367</t>
  </si>
  <si>
    <t>22.12.2020</t>
  </si>
  <si>
    <t>Haryana Medical Council</t>
  </si>
  <si>
    <t>Dr. Ruchi Tantia</t>
  </si>
  <si>
    <t>21.09.2023</t>
  </si>
  <si>
    <t>MCI/08-32688</t>
  </si>
  <si>
    <t>04.04.2008</t>
  </si>
  <si>
    <t>Dr. Gandhi Ashay Shodhanbhai</t>
  </si>
  <si>
    <t>G-54141</t>
  </si>
  <si>
    <t>23.04.2015</t>
  </si>
  <si>
    <t>G-33044</t>
  </si>
  <si>
    <t>13.01.2022</t>
  </si>
  <si>
    <t>Dr. Navik Preeti Laljibhai</t>
  </si>
  <si>
    <t>G-65269</t>
  </si>
  <si>
    <t>;27.03.2019</t>
  </si>
  <si>
    <t>G-35604</t>
  </si>
  <si>
    <t>27.07.2023</t>
  </si>
  <si>
    <t>Mrs. Ritu Pujari</t>
  </si>
  <si>
    <t>01.03.2023</t>
  </si>
  <si>
    <t xml:space="preserve">02 YEARS </t>
  </si>
  <si>
    <t>12.04.2024</t>
  </si>
  <si>
    <t>Dr. Nitish Kumar Rai</t>
  </si>
  <si>
    <t>05.09.2024</t>
  </si>
  <si>
    <t>MP-26792</t>
  </si>
  <si>
    <t>22.05.2020</t>
  </si>
  <si>
    <t>Dr. Suchismita Pathak</t>
  </si>
  <si>
    <t>01.02.2025</t>
  </si>
  <si>
    <t>RMC-68138</t>
  </si>
  <si>
    <t>04.06.2024</t>
  </si>
  <si>
    <t>Dr. Deepak Deora</t>
  </si>
  <si>
    <t>16.05.2025</t>
  </si>
  <si>
    <t>RMC-73324</t>
  </si>
  <si>
    <t>03 Month</t>
  </si>
  <si>
    <t>Dr. Anil Bishnoi</t>
  </si>
  <si>
    <t>20.05.2025</t>
  </si>
  <si>
    <t>RMC-73143</t>
  </si>
  <si>
    <t>Dr. Akanksha Ameta</t>
  </si>
  <si>
    <t>04.08.2025</t>
  </si>
  <si>
    <t>Dr. Tanvi Sharma</t>
  </si>
  <si>
    <t>05.08.2025</t>
  </si>
  <si>
    <t>RMC-73415</t>
  </si>
  <si>
    <t>DEPARTMENT OF PATHOLOGY</t>
  </si>
  <si>
    <t xml:space="preserve">Dr. Syed Javed (Professor &amp; Head) </t>
  </si>
  <si>
    <t>21.04.2016</t>
  </si>
  <si>
    <t>0734/02</t>
  </si>
  <si>
    <t>15.02.2001</t>
  </si>
  <si>
    <t xml:space="preserve">17 YEARS </t>
  </si>
  <si>
    <t>MD(Addl.)</t>
  </si>
  <si>
    <t>16.12.2015</t>
  </si>
  <si>
    <t xml:space="preserve">Dr. Amit Kumar Haritwal                       </t>
  </si>
  <si>
    <t>MP3183</t>
  </si>
  <si>
    <t>19.06.2000</t>
  </si>
  <si>
    <t>Dr. Pranveer Singh Rao</t>
  </si>
  <si>
    <t>16.01.2017</t>
  </si>
  <si>
    <t>30334</t>
  </si>
  <si>
    <t>05.08.2011</t>
  </si>
  <si>
    <t>08 YEARS</t>
  </si>
  <si>
    <t>15361</t>
  </si>
  <si>
    <t>08.11.2016</t>
  </si>
  <si>
    <t>Dr. Pranshu Sharma</t>
  </si>
  <si>
    <t>46281</t>
  </si>
  <si>
    <t>23.07.2019</t>
  </si>
  <si>
    <t>19391</t>
  </si>
  <si>
    <t>30.07.2019</t>
  </si>
  <si>
    <t>Dr. Seemant Kumar Saini</t>
  </si>
  <si>
    <t>03.11.2020</t>
  </si>
  <si>
    <t>44632</t>
  </si>
  <si>
    <t>14.03.2019</t>
  </si>
  <si>
    <t>18836</t>
  </si>
  <si>
    <t>Dr. Manju Yadav</t>
  </si>
  <si>
    <t>12.12.2022</t>
  </si>
  <si>
    <t>31082</t>
  </si>
  <si>
    <t>13.04.2012</t>
  </si>
  <si>
    <t>05 YEARS</t>
  </si>
  <si>
    <t>15499</t>
  </si>
  <si>
    <t>05.12.2016</t>
  </si>
  <si>
    <t>Dr. Priyanka Purohit</t>
  </si>
  <si>
    <t>26.09.2022</t>
  </si>
  <si>
    <t>36223</t>
  </si>
  <si>
    <t>17.04.2015</t>
  </si>
  <si>
    <t xml:space="preserve">04 YEARS </t>
  </si>
  <si>
    <t>RMC-25105</t>
  </si>
  <si>
    <t>02.09.2022</t>
  </si>
  <si>
    <t>Dr. Pradeepti Sharma</t>
  </si>
  <si>
    <t>25.08.2023</t>
  </si>
  <si>
    <t>36110</t>
  </si>
  <si>
    <t>08.04.2015</t>
  </si>
  <si>
    <t>RMC-27820</t>
  </si>
  <si>
    <t>27.10.2023</t>
  </si>
  <si>
    <t>Dr. Sonaxi Jain</t>
  </si>
  <si>
    <t>02.06.2025</t>
  </si>
  <si>
    <t>44236</t>
  </si>
  <si>
    <t>26.11.2018</t>
  </si>
  <si>
    <t>Dr. Jeph Shivani Prithviraj</t>
  </si>
  <si>
    <t>11.06.2025</t>
  </si>
  <si>
    <t>G-67738</t>
  </si>
  <si>
    <t>04.10.2019</t>
  </si>
  <si>
    <t>G-38832</t>
  </si>
  <si>
    <t>Resident</t>
  </si>
  <si>
    <t>Dr. Prateek Sapra</t>
  </si>
  <si>
    <t>16.11.2022</t>
  </si>
  <si>
    <t>RMC-56710</t>
  </si>
  <si>
    <t>07.07.2022</t>
  </si>
  <si>
    <t>Dr. Sarang Sharma</t>
  </si>
  <si>
    <t>05.12.2022</t>
  </si>
  <si>
    <t>49080</t>
  </si>
  <si>
    <t>28.06.2020</t>
  </si>
  <si>
    <t>Dr. Tanya Sharma</t>
  </si>
  <si>
    <t>10.10.2023</t>
  </si>
  <si>
    <t>RMC-58159</t>
  </si>
  <si>
    <t>26.08.2022</t>
  </si>
  <si>
    <t>Dr. Medha Mani Saxena</t>
  </si>
  <si>
    <t>18.10.2023</t>
  </si>
  <si>
    <t>RMC-52081</t>
  </si>
  <si>
    <t>28.04.2021</t>
  </si>
  <si>
    <t>21.10.2023</t>
  </si>
  <si>
    <t>RMC-63181</t>
  </si>
  <si>
    <t>07.08.2023</t>
  </si>
  <si>
    <t>Dr. HARSH CHHAGANBHAI DADHANIYA</t>
  </si>
  <si>
    <t>15.02.2025</t>
  </si>
  <si>
    <t xml:space="preserve">MBBS </t>
  </si>
  <si>
    <t>G-76245</t>
  </si>
  <si>
    <t>05.10.2021</t>
  </si>
  <si>
    <t>Dr. PARIHAR VIDHI HIMMATBHAI</t>
  </si>
  <si>
    <t>21.02.2025</t>
  </si>
  <si>
    <t>G-81356</t>
  </si>
  <si>
    <t>Dr. KUSHAL SINGH RATHORE</t>
  </si>
  <si>
    <t>25.02.2025</t>
  </si>
  <si>
    <t>RMC-64495</t>
  </si>
  <si>
    <t>19.10.2023</t>
  </si>
  <si>
    <t>RMC,Jaipur</t>
  </si>
  <si>
    <t>Dr. Bhuvnesh Machchar</t>
  </si>
  <si>
    <t>13.12.2024</t>
  </si>
  <si>
    <t>RMC-66352</t>
  </si>
  <si>
    <t xml:space="preserve">01 YEARS </t>
  </si>
  <si>
    <t>DEPARTMENT MICROBIOLOGY</t>
  </si>
  <si>
    <t>Dr. Anjali Kulshrestha 
(Professor &amp; Head)</t>
  </si>
  <si>
    <t>24.06.2020</t>
  </si>
  <si>
    <t>36942</t>
  </si>
  <si>
    <t>28.05.2015</t>
  </si>
  <si>
    <t>14863</t>
  </si>
  <si>
    <t>29.07.2016</t>
  </si>
  <si>
    <t xml:space="preserve">Dr. J. D. Andhale </t>
  </si>
  <si>
    <t>02.08.2017</t>
  </si>
  <si>
    <t>14 YEARS</t>
  </si>
  <si>
    <t>Dr. Shweta Bohra</t>
  </si>
  <si>
    <t>10.08.2016</t>
  </si>
  <si>
    <t>27302</t>
  </si>
  <si>
    <t>05.03.2009</t>
  </si>
  <si>
    <t>20.10.2016</t>
  </si>
  <si>
    <t xml:space="preserve">Dr. Megha Shrivastav </t>
  </si>
  <si>
    <t>01.12.2015</t>
  </si>
  <si>
    <t xml:space="preserve">12 YEARS </t>
  </si>
  <si>
    <t>Dr. M. Anjaneya Swamy</t>
  </si>
  <si>
    <t>22.08.2016</t>
  </si>
  <si>
    <t>MSc, Ph.D</t>
  </si>
  <si>
    <t xml:space="preserve">13 YEARS </t>
  </si>
  <si>
    <t>Ms. Neelima Varaniya</t>
  </si>
  <si>
    <t>18.12.2017</t>
  </si>
  <si>
    <t>MSC</t>
  </si>
  <si>
    <t xml:space="preserve">05 YEARS </t>
  </si>
  <si>
    <t>Ms. Komal Purabia</t>
  </si>
  <si>
    <t>04.08.2020</t>
  </si>
  <si>
    <t>Dr. Pradeep Kumar Meena</t>
  </si>
  <si>
    <t>06.04.2024</t>
  </si>
  <si>
    <t>Dr. Komal Didwania</t>
  </si>
  <si>
    <t>03.01.2025</t>
  </si>
  <si>
    <t>RMC-67419</t>
  </si>
  <si>
    <t>05.05.2024</t>
  </si>
  <si>
    <t>07 Month</t>
  </si>
  <si>
    <t>13.05.2022</t>
  </si>
  <si>
    <t>Dr. Arun Kumar Sharma</t>
  </si>
  <si>
    <t>07.06.2025</t>
  </si>
  <si>
    <t>RMC-76902</t>
  </si>
  <si>
    <t xml:space="preserve">Dr. Aditya Pareek </t>
  </si>
  <si>
    <t>RMC-69945</t>
  </si>
  <si>
    <t>13.09.2024</t>
  </si>
  <si>
    <t>Dr. Sunil Meena</t>
  </si>
  <si>
    <t>RMC-66278</t>
  </si>
  <si>
    <t>Dr. Yatika Shringi</t>
  </si>
  <si>
    <t>14.08.2025</t>
  </si>
  <si>
    <t>RMC-68349</t>
  </si>
  <si>
    <t>Dr. Anoop Meena</t>
  </si>
  <si>
    <t>22.08.2025</t>
  </si>
  <si>
    <t>RMC-74235</t>
  </si>
  <si>
    <t>Dr. Mathireddy Samavedha</t>
  </si>
  <si>
    <t>05.09.2025</t>
  </si>
  <si>
    <t>178763</t>
  </si>
  <si>
    <t>DEPARTMENT OF FORENSIC MEDICINE</t>
  </si>
  <si>
    <t>Dr. Shivendra Kumar Singhal
(Professor &amp; Head)</t>
  </si>
  <si>
    <t>30.10.2019</t>
  </si>
  <si>
    <t>47982</t>
  </si>
  <si>
    <t>04.03.2017</t>
  </si>
  <si>
    <t xml:space="preserve">43 YEARS </t>
  </si>
  <si>
    <t xml:space="preserve">Dr. Shanti Lal Pargi </t>
  </si>
  <si>
    <t>20.08.2016</t>
  </si>
  <si>
    <t>028242</t>
  </si>
  <si>
    <t>24.11.2009</t>
  </si>
  <si>
    <t>14923</t>
  </si>
  <si>
    <t>30.08.2016</t>
  </si>
  <si>
    <t>Dr. Asharam Gorchiya</t>
  </si>
  <si>
    <t>20.10.2021</t>
  </si>
  <si>
    <t>26906</t>
  </si>
  <si>
    <t>17.10.2008</t>
  </si>
  <si>
    <t>11437</t>
  </si>
  <si>
    <t>19.02.2013</t>
  </si>
  <si>
    <t>Dr. Hardik Upadhyay</t>
  </si>
  <si>
    <t>11.04.2025</t>
  </si>
  <si>
    <t>RMC-53615</t>
  </si>
  <si>
    <t>08.09.2021</t>
  </si>
  <si>
    <t>Dr. Ankita Singh</t>
  </si>
  <si>
    <t>07.03.2024</t>
  </si>
  <si>
    <t>Dr. Raghav Batra</t>
  </si>
  <si>
    <t>HN 15953</t>
  </si>
  <si>
    <t>15.01.2020</t>
  </si>
  <si>
    <t>Dr. Yash Gupta</t>
  </si>
  <si>
    <t>RMC-46806</t>
  </si>
  <si>
    <t>31.10.2019</t>
  </si>
  <si>
    <t>Dr. Neeraj Choudhary</t>
  </si>
  <si>
    <t>07.11.2023</t>
  </si>
  <si>
    <t>05.08.2015</t>
  </si>
  <si>
    <t>Dr. MILANDEEP SINGH SONI</t>
  </si>
  <si>
    <t>17.02.2025</t>
  </si>
  <si>
    <t>15.05.2020</t>
  </si>
  <si>
    <t xml:space="preserve">Dr. VIKRAM SINGH </t>
  </si>
  <si>
    <t>21.03.2025</t>
  </si>
  <si>
    <t>22.06.2020</t>
  </si>
  <si>
    <t>05 Month</t>
  </si>
  <si>
    <t>DEPARTMENT OF COMMUNITY MEDICINE</t>
  </si>
  <si>
    <t>Dr. Amruth M (Professor &amp; Head)</t>
  </si>
  <si>
    <t>04.04.2025</t>
  </si>
  <si>
    <t>81952</t>
  </si>
  <si>
    <t>22.09.2008</t>
  </si>
  <si>
    <t>18.01.2014</t>
  </si>
  <si>
    <t xml:space="preserve">Dr. Neeta Mishra </t>
  </si>
  <si>
    <t>02.11.2015</t>
  </si>
  <si>
    <t>015512</t>
  </si>
  <si>
    <t>15.04.1994</t>
  </si>
  <si>
    <t>14573</t>
  </si>
  <si>
    <t>26.02.2016</t>
  </si>
  <si>
    <t>Dr. Bhagwan Ram Vishnoi</t>
  </si>
  <si>
    <t>07.02.2018</t>
  </si>
  <si>
    <t>26863</t>
  </si>
  <si>
    <t>15.10.2008</t>
  </si>
  <si>
    <t xml:space="preserve">09 YEARS </t>
  </si>
  <si>
    <t>17250</t>
  </si>
  <si>
    <t>07.03.2018</t>
  </si>
  <si>
    <t>Dr. Utkarsh Khare</t>
  </si>
  <si>
    <t>25.09.2021</t>
  </si>
  <si>
    <t>G-56898</t>
  </si>
  <si>
    <t>16.05.2016</t>
  </si>
  <si>
    <t>G-30289</t>
  </si>
  <si>
    <t>04.11.2020</t>
  </si>
  <si>
    <t>Dr. Savita Bundhoo</t>
  </si>
  <si>
    <t>10466</t>
  </si>
  <si>
    <t>25.11.1985</t>
  </si>
  <si>
    <t>10795</t>
  </si>
  <si>
    <t>12.04.2012</t>
  </si>
  <si>
    <t>Dr. Sisodiya Ashadevi Nimeshkumar Makwana</t>
  </si>
  <si>
    <t>28.08.2025</t>
  </si>
  <si>
    <t>G-57123</t>
  </si>
  <si>
    <t>30.06.2016</t>
  </si>
  <si>
    <t>G-36109</t>
  </si>
  <si>
    <t>14.09.2023</t>
  </si>
  <si>
    <t>Dr. Pooja Soni</t>
  </si>
  <si>
    <t>09.11.2020</t>
  </si>
  <si>
    <t>G-56703</t>
  </si>
  <si>
    <t>30.04.2016</t>
  </si>
  <si>
    <t>G-30288</t>
  </si>
  <si>
    <t>21.07.2018</t>
  </si>
  <si>
    <t>Dr. Syed Mehatab</t>
  </si>
  <si>
    <t>RMC-64285</t>
  </si>
  <si>
    <t>22.09.2023</t>
  </si>
  <si>
    <t xml:space="preserve">03 YEARS </t>
  </si>
  <si>
    <t xml:space="preserve"> </t>
  </si>
  <si>
    <t>Dr. Shyam Lal</t>
  </si>
  <si>
    <t>03.04.2025</t>
  </si>
  <si>
    <t>RMC-65046</t>
  </si>
  <si>
    <t>08.01.2024</t>
  </si>
  <si>
    <t>Dr. Sandeep Choudhary</t>
  </si>
  <si>
    <t>13.06.2022</t>
  </si>
  <si>
    <t>RMC-57286</t>
  </si>
  <si>
    <t>22.07.2022</t>
  </si>
  <si>
    <t>Dr. Shreya Porwal</t>
  </si>
  <si>
    <t>02.05.2025</t>
  </si>
  <si>
    <t>RMC-73421</t>
  </si>
  <si>
    <t>11.05.2025</t>
  </si>
  <si>
    <t>Dr. Daksh Sharma</t>
  </si>
  <si>
    <t>RMC-78331</t>
  </si>
  <si>
    <t>Dr. Pranjal Shukla</t>
  </si>
  <si>
    <t>23.10.2023</t>
  </si>
  <si>
    <t>2020/11/6328</t>
  </si>
  <si>
    <t>02.11.2020</t>
  </si>
  <si>
    <t>Dr. Shrishti Charan</t>
  </si>
  <si>
    <t>04.11.2023</t>
  </si>
  <si>
    <t>RMC-52471</t>
  </si>
  <si>
    <t>24.05.2021</t>
  </si>
  <si>
    <t>Dr. Rahul</t>
  </si>
  <si>
    <t>01.11.2023</t>
  </si>
  <si>
    <t>12.02.2016</t>
  </si>
  <si>
    <t>Lady Medical Officer (UHTC)</t>
  </si>
  <si>
    <t>Dr. Arpana Chanana</t>
  </si>
  <si>
    <t>14.12.2024</t>
  </si>
  <si>
    <t>RMC-66225</t>
  </si>
  <si>
    <t>Lady Medical Officer (RHTC)</t>
  </si>
  <si>
    <t>Dr. Vanshita Gurnani</t>
  </si>
  <si>
    <t>06.03.2025</t>
  </si>
  <si>
    <t>DEPARTMENT OF GENERAL MEDICINE</t>
  </si>
  <si>
    <t>Dr. Pankaj Gandhi (Professor &amp; Head)</t>
  </si>
  <si>
    <t>02.12.2019</t>
  </si>
  <si>
    <t>19118</t>
  </si>
  <si>
    <t>23.04.1999</t>
  </si>
  <si>
    <t>007411</t>
  </si>
  <si>
    <t>05.08.2006</t>
  </si>
  <si>
    <t>DM (Addl.)</t>
  </si>
  <si>
    <t>13961</t>
  </si>
  <si>
    <t>02.09.2015</t>
  </si>
  <si>
    <t>Dr. Pradeep Jain</t>
  </si>
  <si>
    <t>01.07.2015</t>
  </si>
  <si>
    <t>9684</t>
  </si>
  <si>
    <t>17.01.1984</t>
  </si>
  <si>
    <t xml:space="preserve">25 YEARS </t>
  </si>
  <si>
    <t>6128</t>
  </si>
  <si>
    <t>05.04.2000</t>
  </si>
  <si>
    <t>Dr. Vipin Goyal</t>
  </si>
  <si>
    <t>28.11.2017</t>
  </si>
  <si>
    <t>MCI/6565</t>
  </si>
  <si>
    <t>27.07.1987</t>
  </si>
  <si>
    <t>13 YEARS</t>
  </si>
  <si>
    <t>66773</t>
  </si>
  <si>
    <t>07.02.2014</t>
  </si>
  <si>
    <t>UPMC,Lucknow</t>
  </si>
  <si>
    <t>Dr. D.C. Sharma</t>
  </si>
  <si>
    <t>01.02.2016</t>
  </si>
  <si>
    <t>20.06.1986</t>
  </si>
  <si>
    <t>001453</t>
  </si>
  <si>
    <t>21.02.1992</t>
  </si>
  <si>
    <t>Dr. Chetan Kumar Nayak</t>
  </si>
  <si>
    <t>06.11.2020</t>
  </si>
  <si>
    <t>G-27717</t>
  </si>
  <si>
    <t>20.07.1999</t>
  </si>
  <si>
    <t>G-12502</t>
  </si>
  <si>
    <t>12.01.2004</t>
  </si>
  <si>
    <t>Dr. Sravan Reddy Kotla</t>
  </si>
  <si>
    <t>07.08.2018</t>
  </si>
  <si>
    <t>102659</t>
  </si>
  <si>
    <t>24.01.2014</t>
  </si>
  <si>
    <t>Dr. Manish Kulshrestha</t>
  </si>
  <si>
    <t>07.06.2019</t>
  </si>
  <si>
    <t>25671</t>
  </si>
  <si>
    <t>18.10.2007</t>
  </si>
  <si>
    <t xml:space="preserve"> 11 YEARS </t>
  </si>
  <si>
    <t>13086</t>
  </si>
  <si>
    <t>03.11.2014</t>
  </si>
  <si>
    <t>DNB (Addl.)</t>
  </si>
  <si>
    <t>18654</t>
  </si>
  <si>
    <t>24.12.2018</t>
  </si>
  <si>
    <t>Dr. Mohit Goyal</t>
  </si>
  <si>
    <t>02.03.2020</t>
  </si>
  <si>
    <t>28900</t>
  </si>
  <si>
    <t>19.05.2010</t>
  </si>
  <si>
    <t>13871</t>
  </si>
  <si>
    <t>25.08.2015</t>
  </si>
  <si>
    <t>Dr. Patel Chetan Anantrai</t>
  </si>
  <si>
    <t>08.08.2025</t>
  </si>
  <si>
    <t>G-23417</t>
  </si>
  <si>
    <t>30.11.1995</t>
  </si>
  <si>
    <t>G-8211</t>
  </si>
  <si>
    <t>05.05.1998</t>
  </si>
  <si>
    <t>Dr. Rajeev Sharma</t>
  </si>
  <si>
    <t>15.11.2021</t>
  </si>
  <si>
    <t>25031</t>
  </si>
  <si>
    <t>13.03.2007</t>
  </si>
  <si>
    <t>10065</t>
  </si>
  <si>
    <t>25.02.2011</t>
  </si>
  <si>
    <t>Dr. Yogendra Singh Ranawat</t>
  </si>
  <si>
    <t>04.10.2022</t>
  </si>
  <si>
    <t>39629</t>
  </si>
  <si>
    <t>26.12.2016</t>
  </si>
  <si>
    <t xml:space="preserve">06 YEARS </t>
  </si>
  <si>
    <t>17944</t>
  </si>
  <si>
    <t>18.07.2018</t>
  </si>
  <si>
    <t>Dr. Bhratri Bhushan Yadav</t>
  </si>
  <si>
    <t>28591</t>
  </si>
  <si>
    <t>12.04.2010</t>
  </si>
  <si>
    <t>11843</t>
  </si>
  <si>
    <t>16.08.2013</t>
  </si>
  <si>
    <t>20252</t>
  </si>
  <si>
    <t>17.01.2020</t>
  </si>
  <si>
    <t>Dr. Rashi Srivastava</t>
  </si>
  <si>
    <t>04.04.2022</t>
  </si>
  <si>
    <t>RMC-63682</t>
  </si>
  <si>
    <t>20.08.2023</t>
  </si>
  <si>
    <t>06 YEARS</t>
  </si>
  <si>
    <t>RMC -28107</t>
  </si>
  <si>
    <t>18.12.2023</t>
  </si>
  <si>
    <t>Dr. Chandan Singh Tanwar</t>
  </si>
  <si>
    <t>29.07.2023</t>
  </si>
  <si>
    <t>RMC-62566</t>
  </si>
  <si>
    <t>21.07.2023</t>
  </si>
  <si>
    <t>RMC-26537</t>
  </si>
  <si>
    <t>Dr. Ashutosh Chhajed</t>
  </si>
  <si>
    <t>01.07.2023</t>
  </si>
  <si>
    <t>42774</t>
  </si>
  <si>
    <t>02.04.2018</t>
  </si>
  <si>
    <t>RMC-24356</t>
  </si>
  <si>
    <t>Dr. Raghav Arora</t>
  </si>
  <si>
    <t>01.08.2025</t>
  </si>
  <si>
    <t>RMC-77346</t>
  </si>
  <si>
    <t>16.06.2025</t>
  </si>
  <si>
    <t>Dr. Lokendra Mishra</t>
  </si>
  <si>
    <t>31.01.2024</t>
  </si>
  <si>
    <t>40269</t>
  </si>
  <si>
    <t>06.04.2017</t>
  </si>
  <si>
    <t>Dr. Mukund Soni</t>
  </si>
  <si>
    <t>02.12.2024</t>
  </si>
  <si>
    <t>43421</t>
  </si>
  <si>
    <t>Dr. Jatin Choudhary</t>
  </si>
  <si>
    <t>29702</t>
  </si>
  <si>
    <t>04.04.2011</t>
  </si>
  <si>
    <t>21664</t>
  </si>
  <si>
    <t>05.10.2020</t>
  </si>
  <si>
    <t>Dr. Raunak Sharma</t>
  </si>
  <si>
    <t>RMC-54091</t>
  </si>
  <si>
    <t>11.11.2021</t>
  </si>
  <si>
    <t>Dr. Gupta Divyanshu Abhijit</t>
  </si>
  <si>
    <t>24.04.2025</t>
  </si>
  <si>
    <t>RMC-52911</t>
  </si>
  <si>
    <t>22.06.2021</t>
  </si>
  <si>
    <t>Dr. Bhimavarapu Vineender Reddy</t>
  </si>
  <si>
    <t>28.04.2025</t>
  </si>
  <si>
    <t>RMC-60468</t>
  </si>
  <si>
    <t>17.03.2023</t>
  </si>
  <si>
    <t>12.02.2020</t>
  </si>
  <si>
    <t>Dr. Bhaskar Sharma</t>
  </si>
  <si>
    <t>RMC-43621</t>
  </si>
  <si>
    <t>23..7.2018</t>
  </si>
  <si>
    <t>Dr. Bhanu Parkash Singh</t>
  </si>
  <si>
    <t>03.04.2017</t>
  </si>
  <si>
    <t>Punjab Medical Council</t>
  </si>
  <si>
    <t>Dr. Ramani Nidhiben Ashokbhai</t>
  </si>
  <si>
    <t>RMC-51974</t>
  </si>
  <si>
    <t>27.04.2021</t>
  </si>
  <si>
    <t>Dr. Anuj Farswal</t>
  </si>
  <si>
    <t>03.02.2021</t>
  </si>
  <si>
    <t>Office Of the Medical Council, UP</t>
  </si>
  <si>
    <t>Dr. Shubham Upadhyay</t>
  </si>
  <si>
    <t>RMC-43581</t>
  </si>
  <si>
    <t>Dr. Arun Singh</t>
  </si>
  <si>
    <t>11.06.2021</t>
  </si>
  <si>
    <t>Dr. Patel Jinal Shaileshbhai</t>
  </si>
  <si>
    <t>G-71277</t>
  </si>
  <si>
    <t>29.09.2020</t>
  </si>
  <si>
    <t>Dr. Ehik Joshi</t>
  </si>
  <si>
    <t>RMC-51529</t>
  </si>
  <si>
    <t>08.04.2021</t>
  </si>
  <si>
    <t>Dr. Darji Umang Bharatbhai</t>
  </si>
  <si>
    <t>48688</t>
  </si>
  <si>
    <t>27.06.2020</t>
  </si>
  <si>
    <t>Dr. Rathod Hriday Anandkumar</t>
  </si>
  <si>
    <t>G-67596</t>
  </si>
  <si>
    <t>21.09.2019</t>
  </si>
  <si>
    <t>Dr. Akhil Jindal</t>
  </si>
  <si>
    <t>21.11.2022</t>
  </si>
  <si>
    <t>DMC/R/30066</t>
  </si>
  <si>
    <t>28.05.2021</t>
  </si>
  <si>
    <t>Dr. Sundesha Kiranben Rameshbhai</t>
  </si>
  <si>
    <t>29.11.2022</t>
  </si>
  <si>
    <t>45319</t>
  </si>
  <si>
    <t>18.04.2019</t>
  </si>
  <si>
    <t>Dr. Rohit Kumar</t>
  </si>
  <si>
    <t>01.12.2022</t>
  </si>
  <si>
    <t>RMC-51764</t>
  </si>
  <si>
    <t>16.04.2021</t>
  </si>
  <si>
    <t>Dr. Nagori Mohd. Yunus Mohd. Kasim</t>
  </si>
  <si>
    <t>2022/075036</t>
  </si>
  <si>
    <t>13.07.2022</t>
  </si>
  <si>
    <t>Dr. Deepanshu Lamba</t>
  </si>
  <si>
    <t>DMC/R/24746</t>
  </si>
  <si>
    <t>Dr. Neel Rathore</t>
  </si>
  <si>
    <t>03.10.2023</t>
  </si>
  <si>
    <t>RMC-47598</t>
  </si>
  <si>
    <t>11.03.2020</t>
  </si>
  <si>
    <t>Dr. Shrishti Bisnoi</t>
  </si>
  <si>
    <t>11.10.2023</t>
  </si>
  <si>
    <t>RMC-55527</t>
  </si>
  <si>
    <t>19.05.2022</t>
  </si>
  <si>
    <t>Dr. Akshay</t>
  </si>
  <si>
    <t>RMC-53518</t>
  </si>
  <si>
    <t>24.08.2021</t>
  </si>
  <si>
    <t>Dr. Yash Mittal</t>
  </si>
  <si>
    <t>RMC-56238</t>
  </si>
  <si>
    <t>15.06.2022</t>
  </si>
  <si>
    <t>Dr. Shivam Kundal</t>
  </si>
  <si>
    <t>RMC-55767</t>
  </si>
  <si>
    <t>27.05.2022</t>
  </si>
  <si>
    <t>Dr. Ramani Kaushal Mukesh Bhai</t>
  </si>
  <si>
    <t>RMC-46408-P</t>
  </si>
  <si>
    <t>28.07.2022</t>
  </si>
  <si>
    <t>Dr. Paramveer Singh Choudhary</t>
  </si>
  <si>
    <t>RMC-62320</t>
  </si>
  <si>
    <t>10.07.2023</t>
  </si>
  <si>
    <t>Dr. Meet Pareshbhai Patel</t>
  </si>
  <si>
    <t>G-75414</t>
  </si>
  <si>
    <t>14.06.2021</t>
  </si>
  <si>
    <t>Dr. Pandit Harsh Jayendra</t>
  </si>
  <si>
    <t>G-80128</t>
  </si>
  <si>
    <t>Dr. Patel Vinay Rajeshkumar</t>
  </si>
  <si>
    <t>RMC-62428</t>
  </si>
  <si>
    <t>14.07.2023</t>
  </si>
  <si>
    <t>Dr. Patel Manan Ghanshyambhai</t>
  </si>
  <si>
    <t>G-76673</t>
  </si>
  <si>
    <t>Dr. Thakor Harsh Sanatsinh</t>
  </si>
  <si>
    <t>G-75677</t>
  </si>
  <si>
    <t>07.07.2021</t>
  </si>
  <si>
    <t>Dr. Jayram Ramsnehi</t>
  </si>
  <si>
    <t>RMC-43054</t>
  </si>
  <si>
    <t>12.04.2018</t>
  </si>
  <si>
    <t xml:space="preserve">Dr. Priyanshi Chavda </t>
  </si>
  <si>
    <t>16.10.2023</t>
  </si>
  <si>
    <t>G-81579</t>
  </si>
  <si>
    <t>21.09.2022</t>
  </si>
  <si>
    <t xml:space="preserve">Dr. Kapadiya Kaushik Vallabhbhi </t>
  </si>
  <si>
    <t>G-66482</t>
  </si>
  <si>
    <t>07.05.2019</t>
  </si>
  <si>
    <t xml:space="preserve">ADITYA SHRIMALI </t>
  </si>
  <si>
    <t>20.02.2025</t>
  </si>
  <si>
    <t>RMC-56908</t>
  </si>
  <si>
    <t>14.07.2022</t>
  </si>
  <si>
    <t xml:space="preserve">ANKIT CHARAN </t>
  </si>
  <si>
    <t>RMC-57271</t>
  </si>
  <si>
    <t>ASHISH PATIDAR</t>
  </si>
  <si>
    <t>10.02.2025</t>
  </si>
  <si>
    <t>RMC-55598</t>
  </si>
  <si>
    <t>24.05.2022</t>
  </si>
  <si>
    <t xml:space="preserve">CHAUHAN SHALEEN ANILBHAI </t>
  </si>
  <si>
    <t>G-83969</t>
  </si>
  <si>
    <t>09.06.2023</t>
  </si>
  <si>
    <t>PRIYANKA CHOUDHARY</t>
  </si>
  <si>
    <t>05.03.2025</t>
  </si>
  <si>
    <t>16.04.2020</t>
  </si>
  <si>
    <t xml:space="preserve">MALIK SANGYA GYANENDRASINGH </t>
  </si>
  <si>
    <t>2021/03/1753</t>
  </si>
  <si>
    <t>24.03.2021</t>
  </si>
  <si>
    <t xml:space="preserve">MAHARAHTRA MEDICIAL COUNCIL </t>
  </si>
  <si>
    <t xml:space="preserve">MUNJPARA AAYUSH MAHENDRABHAI </t>
  </si>
  <si>
    <t>RMC-65868</t>
  </si>
  <si>
    <t>13.04.2024</t>
  </si>
  <si>
    <t xml:space="preserve">NAVEEN KUMAR DHOULPURIA </t>
  </si>
  <si>
    <t>01.03.2025</t>
  </si>
  <si>
    <t>25.06.2020</t>
  </si>
  <si>
    <t xml:space="preserve">PATEL MILAN ASHWINBHAI </t>
  </si>
  <si>
    <t>RMC-63017</t>
  </si>
  <si>
    <t>04.08.2023</t>
  </si>
  <si>
    <t>PATEL PARTH DINESHCHANDRA</t>
  </si>
  <si>
    <t>RMC-57156</t>
  </si>
  <si>
    <t>21.07.2022</t>
  </si>
  <si>
    <t xml:space="preserve">SHUBHAM DADHICH </t>
  </si>
  <si>
    <t>RMC-58592</t>
  </si>
  <si>
    <t>23.09.2022</t>
  </si>
  <si>
    <t>VAIDYA SALONI RAJESH</t>
  </si>
  <si>
    <t>RMC-62606</t>
  </si>
  <si>
    <t>22.07.2023</t>
  </si>
  <si>
    <t>APOORVA AGGARWAL</t>
  </si>
  <si>
    <t>HN 21344</t>
  </si>
  <si>
    <t>22.08.2022</t>
  </si>
  <si>
    <t>ANUKRATI JOSHI</t>
  </si>
  <si>
    <t>24.02.2025</t>
  </si>
  <si>
    <t>RMC-51068</t>
  </si>
  <si>
    <t>09.03-2021</t>
  </si>
  <si>
    <t>MASANI YUVRAJSINH AJITSINH</t>
  </si>
  <si>
    <t>G-88050</t>
  </si>
  <si>
    <t>07.04.2024</t>
  </si>
  <si>
    <t>DEPARTMENT OF PAEDIATRICS</t>
  </si>
  <si>
    <t>Dr. Prasun Bhattacharjee
(Professor&amp; Head)</t>
  </si>
  <si>
    <t>29.08.2020</t>
  </si>
  <si>
    <t>23102</t>
  </si>
  <si>
    <t>14.02.2002</t>
  </si>
  <si>
    <t xml:space="preserve">20 YEARS </t>
  </si>
  <si>
    <t>20.05.2011</t>
  </si>
  <si>
    <t>Dr. Deepti Singh</t>
  </si>
  <si>
    <t>14.08.2021</t>
  </si>
  <si>
    <t>MP-2471</t>
  </si>
  <si>
    <t>05.07.1999</t>
  </si>
  <si>
    <t xml:space="preserve">15 YEARS </t>
  </si>
  <si>
    <t>05.03.2014</t>
  </si>
  <si>
    <t>Dr. Radhe Shyam Shirotriya</t>
  </si>
  <si>
    <t>06.10.2020</t>
  </si>
  <si>
    <t>9427</t>
  </si>
  <si>
    <t>06.09.1983</t>
  </si>
  <si>
    <t>19 YEARS</t>
  </si>
  <si>
    <t>002422/9427</t>
  </si>
  <si>
    <t>25.02.1994</t>
  </si>
  <si>
    <t>Dr. Shiva Kumar R</t>
  </si>
  <si>
    <t>22.09.2020</t>
  </si>
  <si>
    <t>35443</t>
  </si>
  <si>
    <t>22.03.1993</t>
  </si>
  <si>
    <t>24.03.2004</t>
  </si>
  <si>
    <t>Dr. Dhananjaya C.D.</t>
  </si>
  <si>
    <t>20.02.2021</t>
  </si>
  <si>
    <t>66144</t>
  </si>
  <si>
    <t>07.08.2003</t>
  </si>
  <si>
    <t>Dr. Anup Paliwal</t>
  </si>
  <si>
    <t>01.08.2015</t>
  </si>
  <si>
    <t>028089</t>
  </si>
  <si>
    <t>03.11.2009</t>
  </si>
  <si>
    <t>13673</t>
  </si>
  <si>
    <t>25.07.2015</t>
  </si>
  <si>
    <t>Dr. Kapil Shrimali</t>
  </si>
  <si>
    <t>01.03.2019</t>
  </si>
  <si>
    <t>41925</t>
  </si>
  <si>
    <t>02.02.2018</t>
  </si>
  <si>
    <t>17167</t>
  </si>
  <si>
    <t>12.02.2018</t>
  </si>
  <si>
    <t>Dr. Dubal Jagdish Ashwani Kumar</t>
  </si>
  <si>
    <t>15.04.2025</t>
  </si>
  <si>
    <t>G-14192</t>
  </si>
  <si>
    <t>20.09.1984</t>
  </si>
  <si>
    <t>G-15212</t>
  </si>
  <si>
    <t>13.09.2007</t>
  </si>
  <si>
    <t>Dr. Himanshu Adwani</t>
  </si>
  <si>
    <t>109042</t>
  </si>
  <si>
    <t>19.03.2015</t>
  </si>
  <si>
    <t>DCH (Addl.)</t>
  </si>
  <si>
    <t>Dr. Pranay Trivedi</t>
  </si>
  <si>
    <t>07.10.2023</t>
  </si>
  <si>
    <t>37080</t>
  </si>
  <si>
    <t>19.06.2015</t>
  </si>
  <si>
    <t>RMC-25452</t>
  </si>
  <si>
    <t>07.11.2022</t>
  </si>
  <si>
    <t>Dr. Bhavna Vaishnav</t>
  </si>
  <si>
    <t>01.01.2025</t>
  </si>
  <si>
    <t>45535</t>
  </si>
  <si>
    <t>01.05.2019</t>
  </si>
  <si>
    <t>3389</t>
  </si>
  <si>
    <t>01.08.2023</t>
  </si>
  <si>
    <t>Dr. Lalit Mohan Sharma</t>
  </si>
  <si>
    <t>26.11.2022</t>
  </si>
  <si>
    <t>32804</t>
  </si>
  <si>
    <t>29.04.2013</t>
  </si>
  <si>
    <t>16300</t>
  </si>
  <si>
    <t>04.08.2017</t>
  </si>
  <si>
    <t>Dr. Chandraprakash Gupta</t>
  </si>
  <si>
    <t>01.11.2024</t>
  </si>
  <si>
    <t>46724</t>
  </si>
  <si>
    <t>15.10.2019</t>
  </si>
  <si>
    <t>20078</t>
  </si>
  <si>
    <t>27.11.2019</t>
  </si>
  <si>
    <t>Dr. Swaroop Singh</t>
  </si>
  <si>
    <t>16.08.2025</t>
  </si>
  <si>
    <t>44737</t>
  </si>
  <si>
    <t>25.03.2019</t>
  </si>
  <si>
    <t>RMC-31146</t>
  </si>
  <si>
    <t>26.05.2025</t>
  </si>
  <si>
    <t>Dr. Neha Singh</t>
  </si>
  <si>
    <t>11.09.2025</t>
  </si>
  <si>
    <t>06.04.2018</t>
  </si>
  <si>
    <t>Dr. Lorna Mathay</t>
  </si>
  <si>
    <t>DMC/R/31666</t>
  </si>
  <si>
    <t>23.12.2021</t>
  </si>
  <si>
    <t>Dr. Sachin Yadav</t>
  </si>
  <si>
    <t>RMC-56954</t>
  </si>
  <si>
    <t>Dr. Himanshu Singh</t>
  </si>
  <si>
    <t>RMC-50077</t>
  </si>
  <si>
    <t>08.09.2020</t>
  </si>
  <si>
    <t>Dr. Mohit Singla</t>
  </si>
  <si>
    <t>DMC/R/21794</t>
  </si>
  <si>
    <t>06.02.2019</t>
  </si>
  <si>
    <t>Dr. Anoop Yadav</t>
  </si>
  <si>
    <t>DMC/R/33911</t>
  </si>
  <si>
    <t>15.07.2022</t>
  </si>
  <si>
    <t>Dr. Arashdeep Virk</t>
  </si>
  <si>
    <t>DMC/R/26824</t>
  </si>
  <si>
    <t>10.07.2020</t>
  </si>
  <si>
    <t>Dr. Upasana Bajaj</t>
  </si>
  <si>
    <t>07.04.2020</t>
  </si>
  <si>
    <t>Dr. Prem Patel</t>
  </si>
  <si>
    <t>RMC-52107</t>
  </si>
  <si>
    <t>29.04.2021</t>
  </si>
  <si>
    <t>Dr. V Nagaraja Ganesh</t>
  </si>
  <si>
    <t>30.11.2022</t>
  </si>
  <si>
    <t>APMC/FMR/104173</t>
  </si>
  <si>
    <t>11.01.2019</t>
  </si>
  <si>
    <t>APMC Vijayawada</t>
  </si>
  <si>
    <t>Dr. Yaduraj</t>
  </si>
  <si>
    <t>78195</t>
  </si>
  <si>
    <t>03.08.2017</t>
  </si>
  <si>
    <t>Dr. Barot Devanshee Kiritkumar</t>
  </si>
  <si>
    <t>09.10.2023</t>
  </si>
  <si>
    <t>RMC-63160</t>
  </si>
  <si>
    <t>Dr. Goswami Niharbharthi Rambharthi</t>
  </si>
  <si>
    <t>13.06.2020</t>
  </si>
  <si>
    <t>Dr. Manish Sharma</t>
  </si>
  <si>
    <t>MP-29246</t>
  </si>
  <si>
    <t>Dr. Mukul Anand Acharya</t>
  </si>
  <si>
    <t>28.02.2019</t>
  </si>
  <si>
    <t>Dr. Nishi Gowadia</t>
  </si>
  <si>
    <t>RMC-62928</t>
  </si>
  <si>
    <t>Dr. Patel Shraddhaben Hitendrakumar</t>
  </si>
  <si>
    <t>G-73700</t>
  </si>
  <si>
    <t>30.03.2021</t>
  </si>
  <si>
    <t>Dr. Patoliya Jay Jagdishbhai</t>
  </si>
  <si>
    <t>RMC-62217</t>
  </si>
  <si>
    <t>27.06.2023</t>
  </si>
  <si>
    <t>Dr. Rafaliya Harsh Ramjibhai</t>
  </si>
  <si>
    <t>RMC-63180</t>
  </si>
  <si>
    <t>Dr. Himanshi Aggarwal</t>
  </si>
  <si>
    <t>20.10.2023</t>
  </si>
  <si>
    <t>Dr. Abhishek Meena</t>
  </si>
  <si>
    <t>21.11.2023</t>
  </si>
  <si>
    <t>08.11.2019</t>
  </si>
  <si>
    <t>Dr. ABHIKUMAR SHRAMIT PATEL</t>
  </si>
  <si>
    <t>RMC-62425</t>
  </si>
  <si>
    <t xml:space="preserve">Dr. ANMOL SAXENA </t>
  </si>
  <si>
    <t>11.02.2025</t>
  </si>
  <si>
    <t>2022/07/4749</t>
  </si>
  <si>
    <t>11.07.2022</t>
  </si>
  <si>
    <t xml:space="preserve">Dr. ANURAG PUNIYA </t>
  </si>
  <si>
    <t>12.02.2025</t>
  </si>
  <si>
    <t>24.01.2020</t>
  </si>
  <si>
    <t xml:space="preserve">Dr. AVAIYA SRUSHTI RAMESHBHAI </t>
  </si>
  <si>
    <t>RMC-62720</t>
  </si>
  <si>
    <t xml:space="preserve">Dr. KAVITA KUMARI </t>
  </si>
  <si>
    <t>26.09.2019</t>
  </si>
  <si>
    <t xml:space="preserve">Dr. NIRALI SHARMA </t>
  </si>
  <si>
    <t>RMC-56076</t>
  </si>
  <si>
    <t>09.06.2022</t>
  </si>
  <si>
    <t>RMC-52128</t>
  </si>
  <si>
    <t>30.04.2021</t>
  </si>
  <si>
    <t>Dr. JANVI YADAV</t>
  </si>
  <si>
    <t>RMC-57252</t>
  </si>
  <si>
    <t>Dr. SANYOGITA SHARMA</t>
  </si>
  <si>
    <t>RMC-59853</t>
  </si>
  <si>
    <t>23.11.2022</t>
  </si>
  <si>
    <t>Dr. SHRUTI JAIN</t>
  </si>
  <si>
    <t>G-88204</t>
  </si>
  <si>
    <t>15.04.2024</t>
  </si>
  <si>
    <t>DEPARTMENT OF TUBERCULOSIS &amp;  RESPIRATORY DISEASES</t>
  </si>
  <si>
    <t>Dr. Jani Manoj Vasudeo
(Professor &amp; Head)</t>
  </si>
  <si>
    <t>05.09.2016</t>
  </si>
  <si>
    <t>47584</t>
  </si>
  <si>
    <t>05.03.2020</t>
  </si>
  <si>
    <t>21144</t>
  </si>
  <si>
    <t>11.08.2020</t>
  </si>
  <si>
    <t>Dr. Shelke Arjun Ramrao</t>
  </si>
  <si>
    <t>89849</t>
  </si>
  <si>
    <t>26.02.1999</t>
  </si>
  <si>
    <t>24.03.2008</t>
  </si>
  <si>
    <t>Dr. Mohammed Danish</t>
  </si>
  <si>
    <t>07.12.2024</t>
  </si>
  <si>
    <t>104055</t>
  </si>
  <si>
    <t>16.08.2022</t>
  </si>
  <si>
    <t>Dr. Unnikrishnan R</t>
  </si>
  <si>
    <t>05.04.2025</t>
  </si>
  <si>
    <t>RMC-61192</t>
  </si>
  <si>
    <t>28.04.2023</t>
  </si>
  <si>
    <t>Dr. Patel Jalpit Bhikhalal</t>
  </si>
  <si>
    <t>14.06.2025</t>
  </si>
  <si>
    <t>47664</t>
  </si>
  <si>
    <t>G-39991</t>
  </si>
  <si>
    <t>27.05.2025</t>
  </si>
  <si>
    <t>Dr. Hardik Joshi</t>
  </si>
  <si>
    <t>RMC-47802</t>
  </si>
  <si>
    <t>14.05.2020</t>
  </si>
  <si>
    <t>Dr. Kordia Shreyaben Kantilal</t>
  </si>
  <si>
    <t>G-79381</t>
  </si>
  <si>
    <t>22.06.2022</t>
  </si>
  <si>
    <t>Dr. Kapasiya Rajankumar Shivlalbhai</t>
  </si>
  <si>
    <t>G-63804</t>
  </si>
  <si>
    <t>05.10.2018</t>
  </si>
  <si>
    <t>Dr. Manish Pandey</t>
  </si>
  <si>
    <t>13.11.2017</t>
  </si>
  <si>
    <t>Dr. Brahamjeet Ambawat</t>
  </si>
  <si>
    <t>07.04.2017</t>
  </si>
  <si>
    <t>Dr. Waghela Minarajkumar Ajit Sinh</t>
  </si>
  <si>
    <t>G-75497</t>
  </si>
  <si>
    <t>18.06.2021</t>
  </si>
  <si>
    <t xml:space="preserve">HADA ARPITKUMAR CHANDUBHAI </t>
  </si>
  <si>
    <t>RMC-63554</t>
  </si>
  <si>
    <t>19.08.2023</t>
  </si>
  <si>
    <t>HARSH VARDHAN SONI</t>
  </si>
  <si>
    <t>RMC-53445</t>
  </si>
  <si>
    <t>13.08.2021</t>
  </si>
  <si>
    <t>JAYESH KADAM</t>
  </si>
  <si>
    <t>RMC-55985</t>
  </si>
  <si>
    <t>07.06.2022</t>
  </si>
  <si>
    <t>DEPARTMENT OF DERMATOLOGY, VENEROLOGY &amp; LEPROSY</t>
  </si>
  <si>
    <t>Dr. Ajit Singh (Professor &amp; Head)</t>
  </si>
  <si>
    <t>34265405</t>
  </si>
  <si>
    <t>01.05.2020</t>
  </si>
  <si>
    <t>23711</t>
  </si>
  <si>
    <t>30.01.2006</t>
  </si>
  <si>
    <t>11149</t>
  </si>
  <si>
    <t>Dr. Manish Jain</t>
  </si>
  <si>
    <t>79745671</t>
  </si>
  <si>
    <t>08.09.2016</t>
  </si>
  <si>
    <t>31255</t>
  </si>
  <si>
    <t>20.04.2012</t>
  </si>
  <si>
    <t>15190</t>
  </si>
  <si>
    <t>29.09.2016</t>
  </si>
  <si>
    <t>Dr. Rajesh Kumar Soni</t>
  </si>
  <si>
    <t>63540796</t>
  </si>
  <si>
    <t>RMC-54888</t>
  </si>
  <si>
    <t>25.02.2022</t>
  </si>
  <si>
    <t xml:space="preserve">07 YEARS  </t>
  </si>
  <si>
    <t>Dr. Shailesh Kumar</t>
  </si>
  <si>
    <t>56324972</t>
  </si>
  <si>
    <t>16.01.2025</t>
  </si>
  <si>
    <t>02.06.2020</t>
  </si>
  <si>
    <t>RMC-26976</t>
  </si>
  <si>
    <t>21.08.2023</t>
  </si>
  <si>
    <t>Dr. Ayush Choudhary</t>
  </si>
  <si>
    <t>96102576</t>
  </si>
  <si>
    <t>RMC-54733</t>
  </si>
  <si>
    <t>03.02.2022</t>
  </si>
  <si>
    <t>Dr. Preetika Parmar</t>
  </si>
  <si>
    <t>55325886</t>
  </si>
  <si>
    <t>DMC/R/30587</t>
  </si>
  <si>
    <t>09.07.2021</t>
  </si>
  <si>
    <t>Dr. Mishi Joshi</t>
  </si>
  <si>
    <t>58563468</t>
  </si>
  <si>
    <t>06.12.2022</t>
  </si>
  <si>
    <t>RMC-51539</t>
  </si>
  <si>
    <t>Dr. Manavi Kachhawa</t>
  </si>
  <si>
    <t>23302976</t>
  </si>
  <si>
    <t>RMC-57340</t>
  </si>
  <si>
    <t>25.07.2022</t>
  </si>
  <si>
    <t>Dr. Anuja Singh</t>
  </si>
  <si>
    <t>81082452</t>
  </si>
  <si>
    <t>30.09.2022</t>
  </si>
  <si>
    <t xml:space="preserve">Dr. Punit Verma </t>
  </si>
  <si>
    <t>92886519</t>
  </si>
  <si>
    <t>25.10.2023</t>
  </si>
  <si>
    <t>G-79989</t>
  </si>
  <si>
    <t>08.07.2022</t>
  </si>
  <si>
    <t xml:space="preserve">POOJA </t>
  </si>
  <si>
    <t>94167621</t>
  </si>
  <si>
    <t>21.05.2020</t>
  </si>
  <si>
    <t>SORIYA MANSI SURESHBHAI</t>
  </si>
  <si>
    <t>54464496</t>
  </si>
  <si>
    <t>G-89449</t>
  </si>
  <si>
    <t>09.05.2024</t>
  </si>
  <si>
    <t>ASHWINI VAISHNAV</t>
  </si>
  <si>
    <t>62802050</t>
  </si>
  <si>
    <t>RMC-63442</t>
  </si>
  <si>
    <t xml:space="preserve">DEPARTMENT OF PSYCHIATRY </t>
  </si>
  <si>
    <t>Dr. Bharat Kumar Agarwal
(Professor &amp; Head)</t>
  </si>
  <si>
    <t>01097908</t>
  </si>
  <si>
    <t>15.10.2015</t>
  </si>
  <si>
    <t>37838</t>
  </si>
  <si>
    <t>07.01.2016</t>
  </si>
  <si>
    <t>14438</t>
  </si>
  <si>
    <t>18.01.2016</t>
  </si>
  <si>
    <t>Dr. Sunil Kumar</t>
  </si>
  <si>
    <t>81384160</t>
  </si>
  <si>
    <t>027606</t>
  </si>
  <si>
    <t>03.06.2009</t>
  </si>
  <si>
    <t xml:space="preserve">14 YEARS </t>
  </si>
  <si>
    <t>11679</t>
  </si>
  <si>
    <t>26.07.2013</t>
  </si>
  <si>
    <t>Dr. Nitin Kumar</t>
  </si>
  <si>
    <t>03110382</t>
  </si>
  <si>
    <t>54475</t>
  </si>
  <si>
    <t>28.12.2021</t>
  </si>
  <si>
    <t>Dr. Siddharth Malhotra</t>
  </si>
  <si>
    <t>48061608</t>
  </si>
  <si>
    <t>RMC-29942</t>
  </si>
  <si>
    <t>02.04.2025</t>
  </si>
  <si>
    <t>Dr. Deepak Gehlot</t>
  </si>
  <si>
    <t>14710932</t>
  </si>
  <si>
    <t>07.12.2022</t>
  </si>
  <si>
    <t>44556</t>
  </si>
  <si>
    <t>27.02.2019</t>
  </si>
  <si>
    <t>Dr. Sarvpreet Singh</t>
  </si>
  <si>
    <t>21483013</t>
  </si>
  <si>
    <t>20.12.2022</t>
  </si>
  <si>
    <t>HN-15561</t>
  </si>
  <si>
    <t>04.11.2019</t>
  </si>
  <si>
    <t>Dr. Tanay Agrawal</t>
  </si>
  <si>
    <t>81939208</t>
  </si>
  <si>
    <t>25.08.2020</t>
  </si>
  <si>
    <t>Dr. Shveta</t>
  </si>
  <si>
    <t>80034441</t>
  </si>
  <si>
    <t>50524</t>
  </si>
  <si>
    <t>26.09.2018</t>
  </si>
  <si>
    <t xml:space="preserve">MUHAMMED FARAZ CHISHTY </t>
  </si>
  <si>
    <t>66181592</t>
  </si>
  <si>
    <t>RMC-62894</t>
  </si>
  <si>
    <t>31.07.2023</t>
  </si>
  <si>
    <t>UTKARSH GAUR</t>
  </si>
  <si>
    <t>07679265</t>
  </si>
  <si>
    <t>10.03.2025</t>
  </si>
  <si>
    <t>2023/10/7992</t>
  </si>
  <si>
    <t>31.10.2023</t>
  </si>
  <si>
    <t>DEPARTMENT OF GENERAL SURGERY</t>
  </si>
  <si>
    <t>Dr. Anjali Sethi (Professor &amp; Head)</t>
  </si>
  <si>
    <t>01.10.2015</t>
  </si>
  <si>
    <t>020002</t>
  </si>
  <si>
    <t>10.01.2001</t>
  </si>
  <si>
    <t>MS</t>
  </si>
  <si>
    <t>007718</t>
  </si>
  <si>
    <t>02.04.2007</t>
  </si>
  <si>
    <t>Dr. Sanjay Gupta (Medical Superintendent)</t>
  </si>
  <si>
    <t>21856962</t>
  </si>
  <si>
    <t xml:space="preserve">16 YEARS </t>
  </si>
  <si>
    <t>Dr. Atul Jhanwar</t>
  </si>
  <si>
    <t>21678346</t>
  </si>
  <si>
    <t>01.09.2015</t>
  </si>
  <si>
    <t>19082</t>
  </si>
  <si>
    <t>31.03.1999</t>
  </si>
  <si>
    <t>6535</t>
  </si>
  <si>
    <t>07.10.2004</t>
  </si>
  <si>
    <t>Dr. Mukesh Kumar Garg</t>
  </si>
  <si>
    <t>18589623</t>
  </si>
  <si>
    <t>10.02.2016</t>
  </si>
  <si>
    <t>20087</t>
  </si>
  <si>
    <t>21.01.2001</t>
  </si>
  <si>
    <t>7479</t>
  </si>
  <si>
    <t>10.10.2006</t>
  </si>
  <si>
    <t>11415</t>
  </si>
  <si>
    <t>07.02.2023</t>
  </si>
  <si>
    <t>Dr. Mohan Lal Vishnoi</t>
  </si>
  <si>
    <t>70097110</t>
  </si>
  <si>
    <t>18802</t>
  </si>
  <si>
    <t>11.03.1999</t>
  </si>
  <si>
    <t>006149</t>
  </si>
  <si>
    <t>08.09.2003</t>
  </si>
  <si>
    <t>Dr. Bhavin Khumansinh Baria</t>
  </si>
  <si>
    <t>82054944</t>
  </si>
  <si>
    <t>05.06.2020</t>
  </si>
  <si>
    <t>G-39349</t>
  </si>
  <si>
    <t>10.10.2007</t>
  </si>
  <si>
    <t>G-18046</t>
  </si>
  <si>
    <t>13.06.2011</t>
  </si>
  <si>
    <t>Dr. Bhupesh Patel</t>
  </si>
  <si>
    <t>74182628</t>
  </si>
  <si>
    <t>22.11.2017</t>
  </si>
  <si>
    <t>28536</t>
  </si>
  <si>
    <t>07.09.2010</t>
  </si>
  <si>
    <t>11885</t>
  </si>
  <si>
    <t>27.08.2013</t>
  </si>
  <si>
    <t>04.12.2017</t>
  </si>
  <si>
    <t>Dr. Nitinkumar D. Chaudhary</t>
  </si>
  <si>
    <t>97173703</t>
  </si>
  <si>
    <t>G-49925</t>
  </si>
  <si>
    <t>30.04.2013</t>
  </si>
  <si>
    <t xml:space="preserve">10 YEARS </t>
  </si>
  <si>
    <t>G-21542</t>
  </si>
  <si>
    <t>31.07.2014</t>
  </si>
  <si>
    <t>Dr. Mangesh Ram Padamawar</t>
  </si>
  <si>
    <t>17569957</t>
  </si>
  <si>
    <t>2010/12/3419</t>
  </si>
  <si>
    <t>30.07.2016</t>
  </si>
  <si>
    <t>Dr. Parathasarathi Hota</t>
  </si>
  <si>
    <t>83249964</t>
  </si>
  <si>
    <t>RMC-53787</t>
  </si>
  <si>
    <t>29.09.2021</t>
  </si>
  <si>
    <t>RMC- 23533</t>
  </si>
  <si>
    <t>27.10.2021</t>
  </si>
  <si>
    <t>Dr. Bharat Bhooshan Aggarwal</t>
  </si>
  <si>
    <t>88034129</t>
  </si>
  <si>
    <t>09.10.2021</t>
  </si>
  <si>
    <t>31187</t>
  </si>
  <si>
    <t>17.04.2012</t>
  </si>
  <si>
    <t>18164</t>
  </si>
  <si>
    <t>RMC-23320</t>
  </si>
  <si>
    <t>10.09.2021</t>
  </si>
  <si>
    <t>Dr. Hemant Jain</t>
  </si>
  <si>
    <t>59578930</t>
  </si>
  <si>
    <t>39532</t>
  </si>
  <si>
    <t>23.11.2016</t>
  </si>
  <si>
    <t>17799</t>
  </si>
  <si>
    <t>Dr. Mukesh Sandu</t>
  </si>
  <si>
    <t>17035771</t>
  </si>
  <si>
    <t>16.03.2024</t>
  </si>
  <si>
    <t>34762</t>
  </si>
  <si>
    <t>07.05.2014</t>
  </si>
  <si>
    <t>17576</t>
  </si>
  <si>
    <t>04.07.2018</t>
  </si>
  <si>
    <t>Dr. Hritu Raj Rohariya</t>
  </si>
  <si>
    <t>12806954</t>
  </si>
  <si>
    <t>09-34645</t>
  </si>
  <si>
    <t>24.04.2009</t>
  </si>
  <si>
    <t>MCI DELHI</t>
  </si>
  <si>
    <t>11.09.2017</t>
  </si>
  <si>
    <t>Dr. Shefali Goyal</t>
  </si>
  <si>
    <t>10.04.2014</t>
  </si>
  <si>
    <t>16.07.2020</t>
  </si>
  <si>
    <t>Dr. Rajat Choudhary</t>
  </si>
  <si>
    <t>05619695</t>
  </si>
  <si>
    <t>43984</t>
  </si>
  <si>
    <t>14.09.2018</t>
  </si>
  <si>
    <t>Dr. Kapil Kumar Gill</t>
  </si>
  <si>
    <t>12298456</t>
  </si>
  <si>
    <t>44901</t>
  </si>
  <si>
    <t>29.03.2019</t>
  </si>
  <si>
    <t>RMC-24609</t>
  </si>
  <si>
    <t>Dr. Pokiya Khushbu Himmatbhai</t>
  </si>
  <si>
    <t>12728437</t>
  </si>
  <si>
    <t>G-70891</t>
  </si>
  <si>
    <t>21.08.2020</t>
  </si>
  <si>
    <t>Dr. Sachin Kalsan</t>
  </si>
  <si>
    <t>05853746</t>
  </si>
  <si>
    <t>22.05.2025</t>
  </si>
  <si>
    <t>RMC-58762</t>
  </si>
  <si>
    <t>Dr. Gunjan Kumar Uikey</t>
  </si>
  <si>
    <t>70746649</t>
  </si>
  <si>
    <t>04.07.2025</t>
  </si>
  <si>
    <t>RMC-76283</t>
  </si>
  <si>
    <t>22.04.2025</t>
  </si>
  <si>
    <t>RMC-30764</t>
  </si>
  <si>
    <t>10.05.2025</t>
  </si>
  <si>
    <t>Dr. Tanmay Agrawal</t>
  </si>
  <si>
    <t>79673889</t>
  </si>
  <si>
    <t>RMC-53422</t>
  </si>
  <si>
    <t>12.08.2021</t>
  </si>
  <si>
    <t>Dr. Akash Patel</t>
  </si>
  <si>
    <t>82168040</t>
  </si>
  <si>
    <t>MP-32230</t>
  </si>
  <si>
    <t>02.08.2022</t>
  </si>
  <si>
    <t>Madhya Pradesh Medical Council</t>
  </si>
  <si>
    <t>Dr. Subir Sarkar</t>
  </si>
  <si>
    <t>12.04.2011</t>
  </si>
  <si>
    <t>West Bengal Medical Council</t>
  </si>
  <si>
    <t>Dr. Shubhanshu Vats</t>
  </si>
  <si>
    <t>34344759</t>
  </si>
  <si>
    <t>20.03.2018</t>
  </si>
  <si>
    <t xml:space="preserve">Dr. Shivani Kawatra </t>
  </si>
  <si>
    <t>89598932</t>
  </si>
  <si>
    <t>05.04.2018</t>
  </si>
  <si>
    <t>Dr. Patel Hely Kanaiyalal</t>
  </si>
  <si>
    <t>57442801</t>
  </si>
  <si>
    <t>G-71786</t>
  </si>
  <si>
    <t>Dr. Akash Gupta</t>
  </si>
  <si>
    <t>77520579</t>
  </si>
  <si>
    <t>Dr. Aakash Bhardwaj</t>
  </si>
  <si>
    <t>40642244</t>
  </si>
  <si>
    <t>17.11.2022</t>
  </si>
  <si>
    <t>03.05.2021</t>
  </si>
  <si>
    <t>The Bihar Council of Medical Registration</t>
  </si>
  <si>
    <t>Dr. Goswamey Goverdhanesh Vallabhsushir</t>
  </si>
  <si>
    <t>24310615</t>
  </si>
  <si>
    <t>19.11.2022</t>
  </si>
  <si>
    <t>G-71866</t>
  </si>
  <si>
    <t>Dr. Moumita Jana</t>
  </si>
  <si>
    <t>12411247</t>
  </si>
  <si>
    <t>28.11.2022</t>
  </si>
  <si>
    <t>80345</t>
  </si>
  <si>
    <t>12.02.2019</t>
  </si>
  <si>
    <t>Dr. Preetam Kumar</t>
  </si>
  <si>
    <t>12383250</t>
  </si>
  <si>
    <t>RMC-52339</t>
  </si>
  <si>
    <t>07.05.2021</t>
  </si>
  <si>
    <t>Dr. Hafiz Khan</t>
  </si>
  <si>
    <t>38537026</t>
  </si>
  <si>
    <t>82050</t>
  </si>
  <si>
    <t>11.11.2022</t>
  </si>
  <si>
    <t>Dr. Bhaskar Shail</t>
  </si>
  <si>
    <t>01432679</t>
  </si>
  <si>
    <t>DMC/R/25193</t>
  </si>
  <si>
    <t>21.01.2020</t>
  </si>
  <si>
    <t>Dr. Dishant Aagaal</t>
  </si>
  <si>
    <t>29117632</t>
  </si>
  <si>
    <t>10.12.2022</t>
  </si>
  <si>
    <t>150852</t>
  </si>
  <si>
    <t>04.07.2022</t>
  </si>
  <si>
    <t>Dr. Intezar Ahamed</t>
  </si>
  <si>
    <t>43651019</t>
  </si>
  <si>
    <t>15.12.2022</t>
  </si>
  <si>
    <t>121041</t>
  </si>
  <si>
    <t>15.09.2017</t>
  </si>
  <si>
    <t>Dr. Raj Kumar Jat</t>
  </si>
  <si>
    <t>43733936</t>
  </si>
  <si>
    <t>RMC-41308</t>
  </si>
  <si>
    <t>04.09.2017</t>
  </si>
  <si>
    <t>Dr. Nishant Sharma</t>
  </si>
  <si>
    <t>02313588</t>
  </si>
  <si>
    <t>DMC/R/15251</t>
  </si>
  <si>
    <t>31.05.2021</t>
  </si>
  <si>
    <t xml:space="preserve">Delhi Medical Council </t>
  </si>
  <si>
    <t>Dr. Abheshek Pareek</t>
  </si>
  <si>
    <t>63276464</t>
  </si>
  <si>
    <t>RMC-54989</t>
  </si>
  <si>
    <t>10.03.2022</t>
  </si>
  <si>
    <t>Dr. Sharma Gunjan Gopal</t>
  </si>
  <si>
    <t>34997584</t>
  </si>
  <si>
    <t>MP-26346</t>
  </si>
  <si>
    <t>29.04.2020</t>
  </si>
  <si>
    <t>Dr. Atul Sharma</t>
  </si>
  <si>
    <t>06710027</t>
  </si>
  <si>
    <t>13.10.2023</t>
  </si>
  <si>
    <t>DMC/R/15802</t>
  </si>
  <si>
    <t>17.09.2021</t>
  </si>
  <si>
    <t>Dr. Yash Nayak</t>
  </si>
  <si>
    <t>00985649</t>
  </si>
  <si>
    <t>17.10.2023</t>
  </si>
  <si>
    <t>RMC-63406</t>
  </si>
  <si>
    <t>Dr. Ghonia Jenishkumar Rasikbhai</t>
  </si>
  <si>
    <t>42656268</t>
  </si>
  <si>
    <t>RMC-63183</t>
  </si>
  <si>
    <t>Dr. Karan Sahay</t>
  </si>
  <si>
    <t>58742950</t>
  </si>
  <si>
    <t>09.11.2023</t>
  </si>
  <si>
    <t>RMC-40739</t>
  </si>
  <si>
    <t>01.05.2017</t>
  </si>
  <si>
    <t xml:space="preserve">Dr. Nandu Naini Heril </t>
  </si>
  <si>
    <t>56698953</t>
  </si>
  <si>
    <t>26.10.2023</t>
  </si>
  <si>
    <t>2020/07/5112</t>
  </si>
  <si>
    <t>29.07.2020</t>
  </si>
  <si>
    <t>Dr. Makani Meet Virendra Bhai</t>
  </si>
  <si>
    <t>RMC-60557</t>
  </si>
  <si>
    <t>10.04.2023</t>
  </si>
  <si>
    <t>Dr. Rahul Verma</t>
  </si>
  <si>
    <t>08481112</t>
  </si>
  <si>
    <t>12.05.2020</t>
  </si>
  <si>
    <t>Dr. Rahul Banjara</t>
  </si>
  <si>
    <t>86863364</t>
  </si>
  <si>
    <t>RMC-57993</t>
  </si>
  <si>
    <t>12.08.2022</t>
  </si>
  <si>
    <t>Dr. Kunal Pal Singh</t>
  </si>
  <si>
    <t>15025960</t>
  </si>
  <si>
    <t>18.05.2017</t>
  </si>
  <si>
    <t>Dr. Devda Surendrasinh Arjansinh</t>
  </si>
  <si>
    <t>17386722</t>
  </si>
  <si>
    <t>02.11.2023</t>
  </si>
  <si>
    <t>RMC- 47444</t>
  </si>
  <si>
    <t>Dr. Ritika Rai</t>
  </si>
  <si>
    <t>61945026</t>
  </si>
  <si>
    <t>24.05.2023</t>
  </si>
  <si>
    <t>SHUBHAM GUPTA</t>
  </si>
  <si>
    <t>68679342</t>
  </si>
  <si>
    <t>UPMC/NOC/21953</t>
  </si>
  <si>
    <t>07.06.2021</t>
  </si>
  <si>
    <t xml:space="preserve">BHUT SUBHASHBHAI MANJIBHAI </t>
  </si>
  <si>
    <t>35398301</t>
  </si>
  <si>
    <t>G-79400</t>
  </si>
  <si>
    <t>NISHANT KUMAR</t>
  </si>
  <si>
    <t>35928941</t>
  </si>
  <si>
    <t>31.05.2022</t>
  </si>
  <si>
    <t>PREET KANWAR</t>
  </si>
  <si>
    <t>88062319</t>
  </si>
  <si>
    <t>26.4.2021</t>
  </si>
  <si>
    <t xml:space="preserve">GURSHARANJIT SINGH </t>
  </si>
  <si>
    <t>01605787</t>
  </si>
  <si>
    <t>DHRUVRAJSINH JADEJA</t>
  </si>
  <si>
    <t>82943049</t>
  </si>
  <si>
    <t>RMC-57639</t>
  </si>
  <si>
    <t>01.08.2022</t>
  </si>
  <si>
    <t>DURGA KUMARI</t>
  </si>
  <si>
    <t>62962731</t>
  </si>
  <si>
    <t>28.02.2025</t>
  </si>
  <si>
    <t>RMC-67338</t>
  </si>
  <si>
    <t>MAHESHWARI BHAVYA UMESHBHAI</t>
  </si>
  <si>
    <t>67202539</t>
  </si>
  <si>
    <t>RMC-61799</t>
  </si>
  <si>
    <t>06.06.2023</t>
  </si>
  <si>
    <t>RISHABH BANSAL</t>
  </si>
  <si>
    <t>57838631</t>
  </si>
  <si>
    <t>RMC-62782</t>
  </si>
  <si>
    <t>28.07.2023</t>
  </si>
  <si>
    <t>PRADEEP BISHNOI</t>
  </si>
  <si>
    <t>23034337</t>
  </si>
  <si>
    <t>03.03.2025</t>
  </si>
  <si>
    <t>RMC-51899</t>
  </si>
  <si>
    <t>26.04.2021</t>
  </si>
  <si>
    <t>PATEL PRAPTI KETAN</t>
  </si>
  <si>
    <t>05123670</t>
  </si>
  <si>
    <t>RMC-63376</t>
  </si>
  <si>
    <t>RAJAT YADAV</t>
  </si>
  <si>
    <t>29512286</t>
  </si>
  <si>
    <t>11.05.2020</t>
  </si>
  <si>
    <t>SAURAV KUMAR SHARMA</t>
  </si>
  <si>
    <t>05142469</t>
  </si>
  <si>
    <t>AZHAR SIDDIQUI</t>
  </si>
  <si>
    <t>80141300</t>
  </si>
  <si>
    <t>MP-28185</t>
  </si>
  <si>
    <t>13.10.2019</t>
  </si>
  <si>
    <t>DIVYA VASHISHTHA</t>
  </si>
  <si>
    <t>27800566</t>
  </si>
  <si>
    <t xml:space="preserve">Uttarakhanda Medical council </t>
  </si>
  <si>
    <t>DEPARTMENT OF ORTHOPAEDICS</t>
  </si>
  <si>
    <t>Dr. Bhuvnesh Kumar Ramakant Chaturvedi
 (Professor &amp; Head)</t>
  </si>
  <si>
    <t>31257317</t>
  </si>
  <si>
    <t>G-44672</t>
  </si>
  <si>
    <t>21.03.2011</t>
  </si>
  <si>
    <t xml:space="preserve">11 YEARS </t>
  </si>
  <si>
    <t>G-21867</t>
  </si>
  <si>
    <t>31.12.2014</t>
  </si>
  <si>
    <t>Dr. Manish</t>
  </si>
  <si>
    <t>54415524</t>
  </si>
  <si>
    <t>21430</t>
  </si>
  <si>
    <t>23.01.2003</t>
  </si>
  <si>
    <t>8165</t>
  </si>
  <si>
    <t>25.10.2007</t>
  </si>
  <si>
    <t>Dr. Ashok Singhavi</t>
  </si>
  <si>
    <t>23412775</t>
  </si>
  <si>
    <t>06.09.2018</t>
  </si>
  <si>
    <t>8472</t>
  </si>
  <si>
    <t>10.08.1981</t>
  </si>
  <si>
    <t xml:space="preserve">23 YEARS </t>
  </si>
  <si>
    <t>5714</t>
  </si>
  <si>
    <t>20-08.1991</t>
  </si>
  <si>
    <t>Dr. Shivanand C Mayi</t>
  </si>
  <si>
    <t>86415704</t>
  </si>
  <si>
    <t>15.12.2020</t>
  </si>
  <si>
    <t>65422</t>
  </si>
  <si>
    <t>19.07.2003</t>
  </si>
  <si>
    <t>18.06.2010</t>
  </si>
  <si>
    <t>Dr. Kasturi Mohan Batra</t>
  </si>
  <si>
    <t>04842533</t>
  </si>
  <si>
    <t>6623</t>
  </si>
  <si>
    <t>25.09.1987</t>
  </si>
  <si>
    <t>005568</t>
  </si>
  <si>
    <t>11.02.2011</t>
  </si>
  <si>
    <t>Dr. Shah Hirenkumar Vipinchandra</t>
  </si>
  <si>
    <t>80767148</t>
  </si>
  <si>
    <t>G-30602</t>
  </si>
  <si>
    <t>06.09.2001</t>
  </si>
  <si>
    <t>G-13263</t>
  </si>
  <si>
    <t>31.12.2004</t>
  </si>
  <si>
    <t>82826026</t>
  </si>
  <si>
    <t>010366</t>
  </si>
  <si>
    <t>Dr. Vimlesh Kumar Meena</t>
  </si>
  <si>
    <t>71593024</t>
  </si>
  <si>
    <t>14.08.2020</t>
  </si>
  <si>
    <t>36498</t>
  </si>
  <si>
    <t>27.04.2015</t>
  </si>
  <si>
    <t>20787</t>
  </si>
  <si>
    <t>Dr. Anshul Kumar Pahadia</t>
  </si>
  <si>
    <t>23858445</t>
  </si>
  <si>
    <t>17.08.2020</t>
  </si>
  <si>
    <t>36563</t>
  </si>
  <si>
    <t>28.04.2015</t>
  </si>
  <si>
    <t>20650</t>
  </si>
  <si>
    <t>22.07.2020</t>
  </si>
  <si>
    <t>Dr. Ashish V Batra</t>
  </si>
  <si>
    <t>08586269</t>
  </si>
  <si>
    <t>RMC-56077</t>
  </si>
  <si>
    <t>RMC-25879</t>
  </si>
  <si>
    <t>06.01.2023</t>
  </si>
  <si>
    <t>Dr. Gautam</t>
  </si>
  <si>
    <t>43294620</t>
  </si>
  <si>
    <t>110707</t>
  </si>
  <si>
    <t xml:space="preserve">Dr. Kunal Raja </t>
  </si>
  <si>
    <t>11216049</t>
  </si>
  <si>
    <t>16.11.2015</t>
  </si>
  <si>
    <t>2004/04/2085</t>
  </si>
  <si>
    <t>06.04.2004</t>
  </si>
  <si>
    <t>DO</t>
  </si>
  <si>
    <t>01.07.2011</t>
  </si>
  <si>
    <t>Dr. Mohit Kumar Tejwani</t>
  </si>
  <si>
    <t>93267839</t>
  </si>
  <si>
    <t>17.078.2023</t>
  </si>
  <si>
    <t>45778</t>
  </si>
  <si>
    <t>17.05.2019</t>
  </si>
  <si>
    <t>Dr. Dholakia Dharak Chandresh</t>
  </si>
  <si>
    <t>25.05.2023</t>
  </si>
  <si>
    <t>G-41870</t>
  </si>
  <si>
    <t>29.04.2023</t>
  </si>
  <si>
    <t>G-20766</t>
  </si>
  <si>
    <t>16.04.2014</t>
  </si>
  <si>
    <t>Dr. Kushal Sharma</t>
  </si>
  <si>
    <t>88198317</t>
  </si>
  <si>
    <t>10.04.2025</t>
  </si>
  <si>
    <t>RMC-51284</t>
  </si>
  <si>
    <t>Junior Resident</t>
  </si>
  <si>
    <t>Dr. Uttam Sharma</t>
  </si>
  <si>
    <t>06.01.2025</t>
  </si>
  <si>
    <t>47153</t>
  </si>
  <si>
    <t>19.12.2019</t>
  </si>
  <si>
    <t>Dr. Patel Jaimin Ashvinbhai</t>
  </si>
  <si>
    <t>79713875</t>
  </si>
  <si>
    <t>RMC-52367</t>
  </si>
  <si>
    <t>99605259</t>
  </si>
  <si>
    <t>DMC/R/21063</t>
  </si>
  <si>
    <t>12.11.2018</t>
  </si>
  <si>
    <t>Dr. Monchu Jain</t>
  </si>
  <si>
    <t>RMC-47644</t>
  </si>
  <si>
    <t>20.03.2020</t>
  </si>
  <si>
    <t>Dr. Jairaj Shrotriya</t>
  </si>
  <si>
    <t>RMC-46658</t>
  </si>
  <si>
    <t>09.10.2019</t>
  </si>
  <si>
    <t>Dr. Pranay Sharma</t>
  </si>
  <si>
    <t>DMC/R/13300</t>
  </si>
  <si>
    <t>21.09.2015</t>
  </si>
  <si>
    <t>Dr. Manvendra Ahada</t>
  </si>
  <si>
    <t>92261755</t>
  </si>
  <si>
    <t>47782</t>
  </si>
  <si>
    <t>Dr. Anil Kumar Yadav</t>
  </si>
  <si>
    <t>74724422</t>
  </si>
  <si>
    <t>38474</t>
  </si>
  <si>
    <t>Dr. Pachiwala Nikhil Bharatbhai</t>
  </si>
  <si>
    <t>65351659</t>
  </si>
  <si>
    <t>G-63706</t>
  </si>
  <si>
    <t>24.09.2018</t>
  </si>
  <si>
    <t>Dr. Deepak Singh</t>
  </si>
  <si>
    <t>13470656</t>
  </si>
  <si>
    <t>HN-16378</t>
  </si>
  <si>
    <t>28.02.2020</t>
  </si>
  <si>
    <t>Dr. Deepak Kumar Meena</t>
  </si>
  <si>
    <t>01395812</t>
  </si>
  <si>
    <t>12.10.2023</t>
  </si>
  <si>
    <t>RMC-51488</t>
  </si>
  <si>
    <t>06.04.2021</t>
  </si>
  <si>
    <t>Dr. Shubham Sharma</t>
  </si>
  <si>
    <t>63433159</t>
  </si>
  <si>
    <t>RMC-51280</t>
  </si>
  <si>
    <t>Dr. Patel Kaushikkumar Shaileshbhai</t>
  </si>
  <si>
    <t>80812952</t>
  </si>
  <si>
    <t>G-79582</t>
  </si>
  <si>
    <t>28.06.2022</t>
  </si>
  <si>
    <t>Dr. Ankit Yadav</t>
  </si>
  <si>
    <t>05541639</t>
  </si>
  <si>
    <t>05.10.2023</t>
  </si>
  <si>
    <t>11.05.2023</t>
  </si>
  <si>
    <t>Dr. Suraj Singh Meena</t>
  </si>
  <si>
    <t>96688578</t>
  </si>
  <si>
    <t>RMC-51274</t>
  </si>
  <si>
    <t>Dr. Yogesh Sharma</t>
  </si>
  <si>
    <t>91465622</t>
  </si>
  <si>
    <t>15.11.2023</t>
  </si>
  <si>
    <t>RMC-51020</t>
  </si>
  <si>
    <t>02.03.2021</t>
  </si>
  <si>
    <t>Dr. Vaibhav Bidhuri</t>
  </si>
  <si>
    <t>38539849</t>
  </si>
  <si>
    <t xml:space="preserve">ANUBHAV </t>
  </si>
  <si>
    <t>95721923</t>
  </si>
  <si>
    <t>RMC-59280</t>
  </si>
  <si>
    <t>28.10.2022</t>
  </si>
  <si>
    <t xml:space="preserve">RISHABH SAGAR </t>
  </si>
  <si>
    <t>99054519</t>
  </si>
  <si>
    <t>RMC-52956</t>
  </si>
  <si>
    <t>24.06.2021</t>
  </si>
  <si>
    <t xml:space="preserve">SUDHEER CHAUDHARY </t>
  </si>
  <si>
    <t>47862364</t>
  </si>
  <si>
    <t>30.7.2020</t>
  </si>
  <si>
    <t>JAGVENDRA SINGH DHAKAR</t>
  </si>
  <si>
    <t>20086007</t>
  </si>
  <si>
    <t>19.02.2025</t>
  </si>
  <si>
    <t>RMC-59104</t>
  </si>
  <si>
    <t>27.10.2022</t>
  </si>
  <si>
    <t>KRISHNA</t>
  </si>
  <si>
    <t>89524313</t>
  </si>
  <si>
    <t>RMC-56192</t>
  </si>
  <si>
    <t>RAJAT GUPTA</t>
  </si>
  <si>
    <t>43592971</t>
  </si>
  <si>
    <t>RMC-62956</t>
  </si>
  <si>
    <t>DEVESH KUMAR</t>
  </si>
  <si>
    <t>28182748</t>
  </si>
  <si>
    <t>02.06.2021</t>
  </si>
  <si>
    <t>OUSAF KAMAL SHROFF</t>
  </si>
  <si>
    <t>98223615</t>
  </si>
  <si>
    <t>DEPARTMENT OF OPHTHALMOLOGY</t>
  </si>
  <si>
    <t>Dr. Devendra Sharma
(Professor &amp; Head)</t>
  </si>
  <si>
    <t>83850442</t>
  </si>
  <si>
    <t>23.05.2016</t>
  </si>
  <si>
    <t>18352</t>
  </si>
  <si>
    <t>16.05.1998</t>
  </si>
  <si>
    <t>006840</t>
  </si>
  <si>
    <t>17.06.2005</t>
  </si>
  <si>
    <t xml:space="preserve">Dr. Prerana Agarwal </t>
  </si>
  <si>
    <t>54901147</t>
  </si>
  <si>
    <t>02.04.2021</t>
  </si>
  <si>
    <t>23390</t>
  </si>
  <si>
    <t>09.04.2002</t>
  </si>
  <si>
    <t>12.03.2010</t>
  </si>
  <si>
    <t>Dr. Rohit Kumar Yogi</t>
  </si>
  <si>
    <t>01.02.2019</t>
  </si>
  <si>
    <t>26526</t>
  </si>
  <si>
    <t>18.09.2008</t>
  </si>
  <si>
    <t xml:space="preserve">08 YEARS </t>
  </si>
  <si>
    <t>13190</t>
  </si>
  <si>
    <t>17.12.2014</t>
  </si>
  <si>
    <t>Dr. Menat Heenaben Jashubhai</t>
  </si>
  <si>
    <t>05.06.2023</t>
  </si>
  <si>
    <t>G-52604</t>
  </si>
  <si>
    <t>20.10.2014</t>
  </si>
  <si>
    <t>G-27903</t>
  </si>
  <si>
    <t>28.05.2019</t>
  </si>
  <si>
    <t>Dr. Navneet Bohra</t>
  </si>
  <si>
    <t>02.04.2022</t>
  </si>
  <si>
    <t>27303</t>
  </si>
  <si>
    <t>RMC-25621</t>
  </si>
  <si>
    <t>Dr. Pinky Jewariya</t>
  </si>
  <si>
    <t>61860199</t>
  </si>
  <si>
    <t>29.01.2024</t>
  </si>
  <si>
    <t>38373</t>
  </si>
  <si>
    <t>11.04.2016</t>
  </si>
  <si>
    <t>Dr. Ankit Kushwaha</t>
  </si>
  <si>
    <t>70352201</t>
  </si>
  <si>
    <t>50883</t>
  </si>
  <si>
    <t>08.02.2021</t>
  </si>
  <si>
    <t xml:space="preserve">Dr. Rohitash </t>
  </si>
  <si>
    <t>43804</t>
  </si>
  <si>
    <t>24.08.2018</t>
  </si>
  <si>
    <t>Dr. Neha Kathuria</t>
  </si>
  <si>
    <t>HN15513</t>
  </si>
  <si>
    <t>18.10.2019</t>
  </si>
  <si>
    <t>Dr. Adarsh Krishnan P</t>
  </si>
  <si>
    <t>05.03.2018</t>
  </si>
  <si>
    <t>The Traancore Cochin Medical Council</t>
  </si>
  <si>
    <t>Dr. Shubhangi Falwaria</t>
  </si>
  <si>
    <t>RMC-57589</t>
  </si>
  <si>
    <t>Dr. Sankalp Markan</t>
  </si>
  <si>
    <t>16.09.2019</t>
  </si>
  <si>
    <t>Panjab Medical Counscil</t>
  </si>
  <si>
    <t>Dr. Apoorva Sharma</t>
  </si>
  <si>
    <t>RMC-47852</t>
  </si>
  <si>
    <t>PRIYANKA KUMARI</t>
  </si>
  <si>
    <t>13.02.2025</t>
  </si>
  <si>
    <t>MANU SHANKAR SHARMA</t>
  </si>
  <si>
    <t>RMC-51691</t>
  </si>
  <si>
    <t>12.04.2021</t>
  </si>
  <si>
    <t>PATEL ROHAN DINESHBHAI</t>
  </si>
  <si>
    <t>G-82317</t>
  </si>
  <si>
    <t>09.01.2023</t>
  </si>
  <si>
    <t>DEPARTMENT OF ENT</t>
  </si>
  <si>
    <t>Dr. Sushant Joshi
(Professor &amp; Head)</t>
  </si>
  <si>
    <t>52168652</t>
  </si>
  <si>
    <t>24736</t>
  </si>
  <si>
    <t>30.10.2006</t>
  </si>
  <si>
    <t>11198</t>
  </si>
  <si>
    <t>15.10.2012</t>
  </si>
  <si>
    <t>Dr. Ram Kalyan Meena</t>
  </si>
  <si>
    <t>19.08.2020</t>
  </si>
  <si>
    <t>36375</t>
  </si>
  <si>
    <t>19217</t>
  </si>
  <si>
    <t>09.07.2019</t>
  </si>
  <si>
    <t>Dr. Amin Jeet Manojkumar</t>
  </si>
  <si>
    <t>G-60440</t>
  </si>
  <si>
    <t>18.10.2017</t>
  </si>
  <si>
    <t>G-31317</t>
  </si>
  <si>
    <t>13.07.2021</t>
  </si>
  <si>
    <t>Dr. Surendra Singh</t>
  </si>
  <si>
    <t>40724</t>
  </si>
  <si>
    <t>28.04.2017</t>
  </si>
  <si>
    <t>RMC-29284</t>
  </si>
  <si>
    <t>22.11.2024</t>
  </si>
  <si>
    <t>Dr. Sunaina Shekhawat</t>
  </si>
  <si>
    <t>43065</t>
  </si>
  <si>
    <t>RMC-29294</t>
  </si>
  <si>
    <t>26.11.2024</t>
  </si>
  <si>
    <t>Dr. Yadav Sushumna Shailendra Singh</t>
  </si>
  <si>
    <t>61149802</t>
  </si>
  <si>
    <t>17.01.2025</t>
  </si>
  <si>
    <t>09.09.2021</t>
  </si>
  <si>
    <t>Himanchal Pradesh Medical Council</t>
  </si>
  <si>
    <t>Dr. Pooja Goyal</t>
  </si>
  <si>
    <t>70441761</t>
  </si>
  <si>
    <t>23.06.2025</t>
  </si>
  <si>
    <t>44778</t>
  </si>
  <si>
    <t>26.03.2019</t>
  </si>
  <si>
    <t>Dr. Siddharth Gautam</t>
  </si>
  <si>
    <t>HN 19417</t>
  </si>
  <si>
    <t>Dr. Akhani Priyank Rameshchandra</t>
  </si>
  <si>
    <t>G-67532</t>
  </si>
  <si>
    <t>12.09.2019</t>
  </si>
  <si>
    <t>Dr. Kshitij Sharma</t>
  </si>
  <si>
    <t>RMC-58301</t>
  </si>
  <si>
    <t>Dr. Bhupesh Burdak</t>
  </si>
  <si>
    <t>RMC-59142</t>
  </si>
  <si>
    <t>DR. HIMANSHU</t>
  </si>
  <si>
    <t>HN 26002</t>
  </si>
  <si>
    <t>02.04.2024</t>
  </si>
  <si>
    <t>DR. PARTH SHARMA</t>
  </si>
  <si>
    <t>RMC-62999</t>
  </si>
  <si>
    <t>DEPARTMENT OF OBS &amp; GYNAE</t>
  </si>
  <si>
    <t>Dr. Unmesh Suresh Santpur
(Professor &amp; Head)</t>
  </si>
  <si>
    <t>92639321</t>
  </si>
  <si>
    <t>69436</t>
  </si>
  <si>
    <t>28.07.1992</t>
  </si>
  <si>
    <t>21.03.2007</t>
  </si>
  <si>
    <t>Dr. Kavita Chandnani</t>
  </si>
  <si>
    <t>27465591</t>
  </si>
  <si>
    <t>29.08.2023</t>
  </si>
  <si>
    <t>G-26501</t>
  </si>
  <si>
    <t>10.08.1998</t>
  </si>
  <si>
    <t>G-11128</t>
  </si>
  <si>
    <t>15.02.2002</t>
  </si>
  <si>
    <t>Dr. Sudha Sharma</t>
  </si>
  <si>
    <t>54388907</t>
  </si>
  <si>
    <t>12820</t>
  </si>
  <si>
    <t>03.07.1989</t>
  </si>
  <si>
    <t xml:space="preserve">14 YEARS  </t>
  </si>
  <si>
    <t>003602</t>
  </si>
  <si>
    <t>22.11.1995</t>
  </si>
  <si>
    <t>Dr. Lata Mehta</t>
  </si>
  <si>
    <t>00422806</t>
  </si>
  <si>
    <t>23.06.2022</t>
  </si>
  <si>
    <t>13205</t>
  </si>
  <si>
    <t>19.02.1990</t>
  </si>
  <si>
    <t>MS (Addl)</t>
  </si>
  <si>
    <t>1767/13205</t>
  </si>
  <si>
    <t>23.02.1993</t>
  </si>
  <si>
    <t>Dr. Seema Mehta</t>
  </si>
  <si>
    <t>58328485</t>
  </si>
  <si>
    <t>15003</t>
  </si>
  <si>
    <t>28.05.1993</t>
  </si>
  <si>
    <t>4075/15003</t>
  </si>
  <si>
    <t>12.01.1999</t>
  </si>
  <si>
    <t>Dr. Megha Tripathi</t>
  </si>
  <si>
    <t>63433496</t>
  </si>
  <si>
    <t>28523</t>
  </si>
  <si>
    <t>07.04.2010</t>
  </si>
  <si>
    <t>DGO</t>
  </si>
  <si>
    <t>08.08.2013</t>
  </si>
  <si>
    <t>DNB</t>
  </si>
  <si>
    <t>16921</t>
  </si>
  <si>
    <t>4.12.2017</t>
  </si>
  <si>
    <t>Dr. Charu Chandra</t>
  </si>
  <si>
    <t>85852830</t>
  </si>
  <si>
    <t>01.12.2020</t>
  </si>
  <si>
    <t>10.05.2010</t>
  </si>
  <si>
    <t>20.05.2014</t>
  </si>
  <si>
    <t>Dr. Shelley Moudgil</t>
  </si>
  <si>
    <t>01.09.2020</t>
  </si>
  <si>
    <t>2169/14</t>
  </si>
  <si>
    <t>17.04.2017</t>
  </si>
  <si>
    <t>Dr. Manisha Kala</t>
  </si>
  <si>
    <t>09150053</t>
  </si>
  <si>
    <t>26.02.2022</t>
  </si>
  <si>
    <t>34699</t>
  </si>
  <si>
    <t>05.05.2014</t>
  </si>
  <si>
    <t>21415</t>
  </si>
  <si>
    <t>26.08.2020</t>
  </si>
  <si>
    <t>Dr. Chanchal Arora</t>
  </si>
  <si>
    <t>69360825</t>
  </si>
  <si>
    <t>05.06.2024</t>
  </si>
  <si>
    <t>44783</t>
  </si>
  <si>
    <t>RMC-24570</t>
  </si>
  <si>
    <t xml:space="preserve">Dr. Monika </t>
  </si>
  <si>
    <t>89083551</t>
  </si>
  <si>
    <t>17.01.2024</t>
  </si>
  <si>
    <t>44776</t>
  </si>
  <si>
    <t>RMC-26858</t>
  </si>
  <si>
    <t>Dr. Divya Yadav</t>
  </si>
  <si>
    <t>51323860</t>
  </si>
  <si>
    <t>10.01.2024</t>
  </si>
  <si>
    <t>42429</t>
  </si>
  <si>
    <t>26.03.2018</t>
  </si>
  <si>
    <t>27543</t>
  </si>
  <si>
    <t>Dr. Dana Ram</t>
  </si>
  <si>
    <t>23749169</t>
  </si>
  <si>
    <t>04.06.2025</t>
  </si>
  <si>
    <t>49128</t>
  </si>
  <si>
    <t>RMC-29697</t>
  </si>
  <si>
    <t>24.03.2025</t>
  </si>
  <si>
    <t>Dr. Anamika Choudhary</t>
  </si>
  <si>
    <t>74840876</t>
  </si>
  <si>
    <t>08.06.2020</t>
  </si>
  <si>
    <t>25458</t>
  </si>
  <si>
    <t>05.05.2011</t>
  </si>
  <si>
    <t>Dr. Archana Yadav</t>
  </si>
  <si>
    <t>08737702</t>
  </si>
  <si>
    <t>03.12.2024</t>
  </si>
  <si>
    <t>38633</t>
  </si>
  <si>
    <t>14.04.2016</t>
  </si>
  <si>
    <t>RMC-28980</t>
  </si>
  <si>
    <t>11.07.2024</t>
  </si>
  <si>
    <t>Dr. Nawazish Siddiqui</t>
  </si>
  <si>
    <t>69382793</t>
  </si>
  <si>
    <t>MP-37697</t>
  </si>
  <si>
    <t>15.02.2024</t>
  </si>
  <si>
    <t>27.05.2024</t>
  </si>
  <si>
    <t>Dr. Priya Saini</t>
  </si>
  <si>
    <t>46302200</t>
  </si>
  <si>
    <t>07.04.2025</t>
  </si>
  <si>
    <t>G-69466</t>
  </si>
  <si>
    <t>20.06.2020</t>
  </si>
  <si>
    <t>Dr. Sneha Ghattuwar</t>
  </si>
  <si>
    <t>04129733</t>
  </si>
  <si>
    <t>07.07.2025</t>
  </si>
  <si>
    <t>RMC-69805</t>
  </si>
  <si>
    <t>12.09.2024</t>
  </si>
  <si>
    <t>RMC-31409</t>
  </si>
  <si>
    <t>Dr. Harini D Vasu</t>
  </si>
  <si>
    <t>G-74019</t>
  </si>
  <si>
    <t>Dr. Sanjana Soumya</t>
  </si>
  <si>
    <t>04.04.2019</t>
  </si>
  <si>
    <t>Dr. Dewanshi Trehan</t>
  </si>
  <si>
    <t>RMC-45557</t>
  </si>
  <si>
    <t>Dr. Amrit Lal Soni</t>
  </si>
  <si>
    <t>RMC-43584</t>
  </si>
  <si>
    <t>Dr. Jyoti Sharma</t>
  </si>
  <si>
    <t>RMC-39433</t>
  </si>
  <si>
    <t>03.10.2016</t>
  </si>
  <si>
    <t>Dr. Sunaina</t>
  </si>
  <si>
    <t>DMC/R/21920</t>
  </si>
  <si>
    <t>13.02.2019</t>
  </si>
  <si>
    <t>Dr. Rinkesh Mewara</t>
  </si>
  <si>
    <t>RMC-47861</t>
  </si>
  <si>
    <t>RMC-46125</t>
  </si>
  <si>
    <t>02.07.2019</t>
  </si>
  <si>
    <t>Dr. Khushboo Kumari</t>
  </si>
  <si>
    <t>46787</t>
  </si>
  <si>
    <t>24.10.2019</t>
  </si>
  <si>
    <t>Dr. Devanshi Sharma</t>
  </si>
  <si>
    <t>RMC-60777</t>
  </si>
  <si>
    <t>19.04.2023</t>
  </si>
  <si>
    <t>Dr. Jigyasa Sharma</t>
  </si>
  <si>
    <t>RMC-60124</t>
  </si>
  <si>
    <t>05.01.2023</t>
  </si>
  <si>
    <t>Dr. Latiwal Yami Kadambhai</t>
  </si>
  <si>
    <t>G-76316</t>
  </si>
  <si>
    <t>12.10.2021</t>
  </si>
  <si>
    <t>Dr. Vijeta Kumari</t>
  </si>
  <si>
    <t>RMC-47662</t>
  </si>
  <si>
    <t>Dr. Vishnoi Jayshree Anil</t>
  </si>
  <si>
    <t>RMC-61605</t>
  </si>
  <si>
    <t>26.05.2023</t>
  </si>
  <si>
    <t>Dr. Vishweta Yadav</t>
  </si>
  <si>
    <t>RMC-51058</t>
  </si>
  <si>
    <t>09.03.2021</t>
  </si>
  <si>
    <t>Dr. Himanshi Singh</t>
  </si>
  <si>
    <t>09.05.2022</t>
  </si>
  <si>
    <t>Dr. Latthe Neha Chandrakant</t>
  </si>
  <si>
    <t>2021/05/4164</t>
  </si>
  <si>
    <t>Dr. Amit Mundel</t>
  </si>
  <si>
    <t xml:space="preserve">BHAVYA YADAV </t>
  </si>
  <si>
    <t>DMC/R/37304</t>
  </si>
  <si>
    <t xml:space="preserve">ISHA CHOUDHARY </t>
  </si>
  <si>
    <t>RMC-62786</t>
  </si>
  <si>
    <t>25.07.2023</t>
  </si>
  <si>
    <t xml:space="preserve">JIYA </t>
  </si>
  <si>
    <t>RMC-66369</t>
  </si>
  <si>
    <t xml:space="preserve">NASEEM BANO </t>
  </si>
  <si>
    <t>27.03.2017</t>
  </si>
  <si>
    <t xml:space="preserve">RAJGOR RUTVIK KAMLESHBHAI </t>
  </si>
  <si>
    <t>G-62622</t>
  </si>
  <si>
    <t>01.06.2018</t>
  </si>
  <si>
    <t xml:space="preserve">RESHMA DAUKIA </t>
  </si>
  <si>
    <t>04.03.2025</t>
  </si>
  <si>
    <t>32.05.2019</t>
  </si>
  <si>
    <t xml:space="preserve">SARITA VISHNOI </t>
  </si>
  <si>
    <t>10.10.2019</t>
  </si>
  <si>
    <t xml:space="preserve">SHREYA CHAUDHARY </t>
  </si>
  <si>
    <t>02.06.2022</t>
  </si>
  <si>
    <t xml:space="preserve">ODISHA MEDICAL COUNCIL </t>
  </si>
  <si>
    <t xml:space="preserve">VIBHA </t>
  </si>
  <si>
    <t>RMC-61193</t>
  </si>
  <si>
    <t>DEPARTMENT OF ANAESTHESIOLOGY</t>
  </si>
  <si>
    <t xml:space="preserve"> Professor</t>
  </si>
  <si>
    <t>Dr. Suman Y. Kaushik
(Professor &amp; Head)</t>
  </si>
  <si>
    <t>23.08.2018</t>
  </si>
  <si>
    <t>12.03.1991</t>
  </si>
  <si>
    <t>004018/13739</t>
  </si>
  <si>
    <t>31.12.1996</t>
  </si>
  <si>
    <t>42 YEARS</t>
  </si>
  <si>
    <t>Dr. Madhavi Unmesh Santpur</t>
  </si>
  <si>
    <t>73353</t>
  </si>
  <si>
    <t>25.01.1994</t>
  </si>
  <si>
    <t>27572</t>
  </si>
  <si>
    <t>Dr. Abeezar Hussain</t>
  </si>
  <si>
    <t>04.03.2022</t>
  </si>
  <si>
    <t>16235</t>
  </si>
  <si>
    <t>26.03.1995</t>
  </si>
  <si>
    <t>8871</t>
  </si>
  <si>
    <t>10.12.2008</t>
  </si>
  <si>
    <t>Dr. Tantia Pratikbimal Kumar</t>
  </si>
  <si>
    <t>01.08.2018</t>
  </si>
  <si>
    <t>38584</t>
  </si>
  <si>
    <t>27.04.2007</t>
  </si>
  <si>
    <t>13.08.2012</t>
  </si>
  <si>
    <t>Dr. Ajay Singh Chundawat</t>
  </si>
  <si>
    <t>13184</t>
  </si>
  <si>
    <t>16.02.1990</t>
  </si>
  <si>
    <t>003197 / 13184</t>
  </si>
  <si>
    <t>09.03.1995</t>
  </si>
  <si>
    <t>Dr. Yatendra Singh Chundawat</t>
  </si>
  <si>
    <t>23.04.2018</t>
  </si>
  <si>
    <t>027256</t>
  </si>
  <si>
    <t>05.02.2009</t>
  </si>
  <si>
    <t>27256</t>
  </si>
  <si>
    <t>09.12.2015</t>
  </si>
  <si>
    <t>Dr. Nagesh Vyas</t>
  </si>
  <si>
    <t>23249</t>
  </si>
  <si>
    <t>15.03.2005</t>
  </si>
  <si>
    <t>13377</t>
  </si>
  <si>
    <t>25.02.2015</t>
  </si>
  <si>
    <t>Dr. Sakshi</t>
  </si>
  <si>
    <t>26.10.2020</t>
  </si>
  <si>
    <t>12-43257</t>
  </si>
  <si>
    <t>12.04.2015</t>
  </si>
  <si>
    <t>Dr. Himanshu Malik</t>
  </si>
  <si>
    <t>45819</t>
  </si>
  <si>
    <t>20.05.2019</t>
  </si>
  <si>
    <t>19040</t>
  </si>
  <si>
    <t>12.06.2019</t>
  </si>
  <si>
    <t>Dr. Ankita Kaasat</t>
  </si>
  <si>
    <t>25.01.2021</t>
  </si>
  <si>
    <t>DLH 2012 0000265</t>
  </si>
  <si>
    <t>02.07.2018</t>
  </si>
  <si>
    <t>Dr. Nirdesh Thakore</t>
  </si>
  <si>
    <t>07.10.2020</t>
  </si>
  <si>
    <t>31232</t>
  </si>
  <si>
    <t>19.04.2012</t>
  </si>
  <si>
    <t>17.05.2016</t>
  </si>
  <si>
    <t>Dr. Naveen Kumar</t>
  </si>
  <si>
    <t>DA (Addl.)</t>
  </si>
  <si>
    <t>22015</t>
  </si>
  <si>
    <t>27.01.2021</t>
  </si>
  <si>
    <t>Dr. Pratibha</t>
  </si>
  <si>
    <t>33908</t>
  </si>
  <si>
    <t>28.01.2014</t>
  </si>
  <si>
    <t>20397</t>
  </si>
  <si>
    <t>26.02.2020</t>
  </si>
  <si>
    <t>Dr. Atif Perwez</t>
  </si>
  <si>
    <t>RMC-62449</t>
  </si>
  <si>
    <t>17.07.2023</t>
  </si>
  <si>
    <t>Dr. Virali Trivedi</t>
  </si>
  <si>
    <t>03.01.2023</t>
  </si>
  <si>
    <t>44828</t>
  </si>
  <si>
    <t>27.03.2019</t>
  </si>
  <si>
    <t>RMC-24969</t>
  </si>
  <si>
    <t>Dr. Zala Rajeshwar Dineshbhai</t>
  </si>
  <si>
    <t>13.01.2024</t>
  </si>
  <si>
    <t>G-57360</t>
  </si>
  <si>
    <t>15.09.2016</t>
  </si>
  <si>
    <t>G-34237</t>
  </si>
  <si>
    <t>Dr. Manish Kumar</t>
  </si>
  <si>
    <t>15.09.2025</t>
  </si>
  <si>
    <t>30.08.2018</t>
  </si>
  <si>
    <t>RMC-31735</t>
  </si>
  <si>
    <t>Dr. Kshitij Parihar</t>
  </si>
  <si>
    <t>MP-21041</t>
  </si>
  <si>
    <t>03.06.2017</t>
  </si>
  <si>
    <t>25.05.2017</t>
  </si>
  <si>
    <t>Dr. Deepak Baisoya</t>
  </si>
  <si>
    <t>DMC-89329</t>
  </si>
  <si>
    <t>Dr. Mamatha A</t>
  </si>
  <si>
    <t>TSMC/FMR-12426</t>
  </si>
  <si>
    <t>Telangana State Medical Council</t>
  </si>
  <si>
    <t>Dr. Chirag Dahiya</t>
  </si>
  <si>
    <t>02.12.2022</t>
  </si>
  <si>
    <t>MP-21650</t>
  </si>
  <si>
    <t>22.12.2017</t>
  </si>
  <si>
    <t>Dr. Ajeet Kumar Dev</t>
  </si>
  <si>
    <t>108635</t>
  </si>
  <si>
    <t>12.03.2015</t>
  </si>
  <si>
    <t>Dr. Neha Singla</t>
  </si>
  <si>
    <t>97203</t>
  </si>
  <si>
    <t>17.02.2021</t>
  </si>
  <si>
    <t>Dr. Aniruddha Roy</t>
  </si>
  <si>
    <t>DMC/R/12426</t>
  </si>
  <si>
    <t>16.04.2015</t>
  </si>
  <si>
    <t>Dr. Nalliboyina Mohan Krishna</t>
  </si>
  <si>
    <t>APMC/FMR/115196</t>
  </si>
  <si>
    <t>Dr. Yash Pal</t>
  </si>
  <si>
    <t>013145</t>
  </si>
  <si>
    <t>30.04.2018</t>
  </si>
  <si>
    <t>Dr. Deependra Kumar Adarshi</t>
  </si>
  <si>
    <t>08.12.2022</t>
  </si>
  <si>
    <t>5863</t>
  </si>
  <si>
    <t>25.05.2018</t>
  </si>
  <si>
    <t>Jharkhand Medical Council</t>
  </si>
  <si>
    <t>Dr. Shubham Singla</t>
  </si>
  <si>
    <t>DMC/R/26281</t>
  </si>
  <si>
    <t>13.04.2020</t>
  </si>
  <si>
    <t>Dr. Mohit</t>
  </si>
  <si>
    <t>13.12.2022</t>
  </si>
  <si>
    <t>81486</t>
  </si>
  <si>
    <t>03.10.2017</t>
  </si>
  <si>
    <t>Dr. Rishabh Verma</t>
  </si>
  <si>
    <t>19.01.2023</t>
  </si>
  <si>
    <t>DMC/R/33580</t>
  </si>
  <si>
    <t xml:space="preserve">Dr. Sahil </t>
  </si>
  <si>
    <t>24.01.2023</t>
  </si>
  <si>
    <t>DMC/R/33805</t>
  </si>
  <si>
    <t>Dr. Saumya Roy</t>
  </si>
  <si>
    <t>10.02.2023</t>
  </si>
  <si>
    <t>46770</t>
  </si>
  <si>
    <t>09.04.2018</t>
  </si>
  <si>
    <t>Bihar Medical Council</t>
  </si>
  <si>
    <t>Dr. Padhiyar Jinkal Bharatkumar</t>
  </si>
  <si>
    <t>G-71049</t>
  </si>
  <si>
    <t>07.11.2020</t>
  </si>
  <si>
    <t>Dr. Mewada Yashvi Anil Bhai</t>
  </si>
  <si>
    <t>G-84345</t>
  </si>
  <si>
    <t>18.06.2023</t>
  </si>
  <si>
    <t xml:space="preserve">Dr. Sangatti Shoaib Husen </t>
  </si>
  <si>
    <t>28.10.2023</t>
  </si>
  <si>
    <t>2014/08/3716</t>
  </si>
  <si>
    <t>16.08.2014</t>
  </si>
  <si>
    <t>Dr. Priyanka Andhana</t>
  </si>
  <si>
    <t>RMC-62933</t>
  </si>
  <si>
    <t>Dr. Kubavat Kavan Sanjay Kumar</t>
  </si>
  <si>
    <t>RMC-64354</t>
  </si>
  <si>
    <t>Dr. Amtul Haleen</t>
  </si>
  <si>
    <t>DMC/R/28285</t>
  </si>
  <si>
    <t>20.01.2021</t>
  </si>
  <si>
    <t>Dr. Abheshek Saini</t>
  </si>
  <si>
    <t>G-70971</t>
  </si>
  <si>
    <t>28.08.2020</t>
  </si>
  <si>
    <t>04.04.2018</t>
  </si>
  <si>
    <t>Dr. Aashutosh Bhadaniya</t>
  </si>
  <si>
    <t>RMC-56513</t>
  </si>
  <si>
    <t>29.06.2022</t>
  </si>
  <si>
    <t>Dr. Yukta Juneja</t>
  </si>
  <si>
    <t>HN-24598</t>
  </si>
  <si>
    <t>15.09.2023</t>
  </si>
  <si>
    <t>Dr. Hemil Maheshwari</t>
  </si>
  <si>
    <t>RMC-63177</t>
  </si>
  <si>
    <t>Dr. Choudhary Kushal Kamlesh Bhai</t>
  </si>
  <si>
    <t>G-75581</t>
  </si>
  <si>
    <t>28.06.2021</t>
  </si>
  <si>
    <t>Dr. Nikhil Kumar Dubey</t>
  </si>
  <si>
    <t>11299/2021</t>
  </si>
  <si>
    <t>16.09.2021</t>
  </si>
  <si>
    <t>Chattisgarh Medical Council</t>
  </si>
  <si>
    <t>Dr. Kesur Tanvi Dilip Bhai</t>
  </si>
  <si>
    <t>G-53865</t>
  </si>
  <si>
    <t>13.04.2015</t>
  </si>
  <si>
    <t>Dr. Patel Hemalinikumari Aswin Kumar</t>
  </si>
  <si>
    <t>G-74325</t>
  </si>
  <si>
    <t>22.04.2021</t>
  </si>
  <si>
    <t>Dr. Abhishek Mohanty</t>
  </si>
  <si>
    <t>04.12.2014</t>
  </si>
  <si>
    <t>Tamilnadu Medical Council</t>
  </si>
  <si>
    <t>Dr. Sonali Panwar</t>
  </si>
  <si>
    <t>11.04.2018</t>
  </si>
  <si>
    <t xml:space="preserve">KOUSHAL KS </t>
  </si>
  <si>
    <t xml:space="preserve">VIBHANSHU CHOUDHARY </t>
  </si>
  <si>
    <t>RMC-52394</t>
  </si>
  <si>
    <t>10.05.2021</t>
  </si>
  <si>
    <t>PATEL VISHRUTI NITINBHAI</t>
  </si>
  <si>
    <t>G-82045</t>
  </si>
  <si>
    <t>05.11.2022</t>
  </si>
  <si>
    <t>KALPESHKUMAR DEVABHAI PANCHAL</t>
  </si>
  <si>
    <t>FMG/G-92287</t>
  </si>
  <si>
    <t>BAGHORA HARSHIT AJITBHAI</t>
  </si>
  <si>
    <t>G-79672</t>
  </si>
  <si>
    <t>YASH DHARMESHKUMAR SHUKLA</t>
  </si>
  <si>
    <t>G-81905</t>
  </si>
  <si>
    <t>18.10.2022</t>
  </si>
  <si>
    <t>AMBIKA</t>
  </si>
  <si>
    <t>RMC-58078</t>
  </si>
  <si>
    <t>23.08.2022</t>
  </si>
  <si>
    <t>ANAND KUMAR KANT</t>
  </si>
  <si>
    <t xml:space="preserve"> RMC-53436</t>
  </si>
  <si>
    <t>NEHA MATHUR</t>
  </si>
  <si>
    <t>RMC-56725</t>
  </si>
  <si>
    <t>NITIN SAINI</t>
  </si>
  <si>
    <t>15.07.2019</t>
  </si>
  <si>
    <t>PON HETALBEN RAJESHBHAI</t>
  </si>
  <si>
    <t>G-79233</t>
  </si>
  <si>
    <t>20.06.2022</t>
  </si>
  <si>
    <t>PALAK BHARGAVA</t>
  </si>
  <si>
    <t>RMC-55852</t>
  </si>
  <si>
    <t>VISMAY VISWAM NAIR</t>
  </si>
  <si>
    <t>RMC-51312</t>
  </si>
  <si>
    <t>25.03.2021</t>
  </si>
  <si>
    <t>HARJASMEET SINGH</t>
  </si>
  <si>
    <t>PRATISHTHA YADAV</t>
  </si>
  <si>
    <t>RMC-57120</t>
  </si>
  <si>
    <t>20.07.2022</t>
  </si>
  <si>
    <t>MINNA BENNY</t>
  </si>
  <si>
    <t>19.03.2025</t>
  </si>
  <si>
    <t>SHRESTH TOMAR</t>
  </si>
  <si>
    <t>15.03.2025</t>
  </si>
  <si>
    <t>29.03.2023</t>
  </si>
  <si>
    <t>DEPARTMENT OF RADIO-DIAGNOSIS</t>
  </si>
  <si>
    <t>Dr. Ritu Mehta (Professor &amp; Head)</t>
  </si>
  <si>
    <t>01153752</t>
  </si>
  <si>
    <t>28.01.2019</t>
  </si>
  <si>
    <t>018147</t>
  </si>
  <si>
    <t>25.04.1998</t>
  </si>
  <si>
    <t>005960/18147</t>
  </si>
  <si>
    <t>27.02.2003</t>
  </si>
  <si>
    <t>Dr. Rahul Mangal</t>
  </si>
  <si>
    <t>16127690</t>
  </si>
  <si>
    <t>29751</t>
  </si>
  <si>
    <t>08.04.2011</t>
  </si>
  <si>
    <t>12874</t>
  </si>
  <si>
    <t>01.09.2014</t>
  </si>
  <si>
    <t>Dr. Harish Chandra Chaturvedi</t>
  </si>
  <si>
    <t>48719586</t>
  </si>
  <si>
    <t>17.01.2023</t>
  </si>
  <si>
    <t>8149</t>
  </si>
  <si>
    <t>06.02.1981</t>
  </si>
  <si>
    <t>003018/8149</t>
  </si>
  <si>
    <t>23.11.1994</t>
  </si>
  <si>
    <t>Dr. Vishwas Chakra V</t>
  </si>
  <si>
    <t>05.02.2016</t>
  </si>
  <si>
    <t>41069</t>
  </si>
  <si>
    <t>20.06.2017</t>
  </si>
  <si>
    <t>16049</t>
  </si>
  <si>
    <t>07.07.2017</t>
  </si>
  <si>
    <t>Dr. Puneet Kumar Awasthi</t>
  </si>
  <si>
    <t>27395</t>
  </si>
  <si>
    <t>08.05.2009</t>
  </si>
  <si>
    <t>14985</t>
  </si>
  <si>
    <t>Dr. Shakuntla Godara</t>
  </si>
  <si>
    <t>15.03.2023</t>
  </si>
  <si>
    <t>32836</t>
  </si>
  <si>
    <t>16464</t>
  </si>
  <si>
    <t>22.08.2017</t>
  </si>
  <si>
    <t>Dr. Raiyani Hardik Mansukhbhai</t>
  </si>
  <si>
    <t>24.07.2023</t>
  </si>
  <si>
    <t>G-56004</t>
  </si>
  <si>
    <t>31.03.2016</t>
  </si>
  <si>
    <t>G-33922</t>
  </si>
  <si>
    <t>24.06.2022</t>
  </si>
  <si>
    <t>Dr. Chhodvadiya Sanjay Lalitbhai</t>
  </si>
  <si>
    <t>08.08.2023</t>
  </si>
  <si>
    <t>RMC-56749</t>
  </si>
  <si>
    <t>RMC-24800</t>
  </si>
  <si>
    <t>27.09.2022</t>
  </si>
  <si>
    <t>Dr. Gupta Pareshkumar Maheshchandra</t>
  </si>
  <si>
    <t>08.06.2019</t>
  </si>
  <si>
    <t>41919</t>
  </si>
  <si>
    <t>31.01.2018</t>
  </si>
  <si>
    <t>17155</t>
  </si>
  <si>
    <t>08.02.2018</t>
  </si>
  <si>
    <t>Dr. Ritu Yadav</t>
  </si>
  <si>
    <t>05399004</t>
  </si>
  <si>
    <t>34419</t>
  </si>
  <si>
    <t>22.04.2014</t>
  </si>
  <si>
    <t>Dr. Vikas Kumar Garg</t>
  </si>
  <si>
    <t>09734533</t>
  </si>
  <si>
    <t>37727</t>
  </si>
  <si>
    <t>19.11.2015</t>
  </si>
  <si>
    <t>Dr. Vaishali Sharma</t>
  </si>
  <si>
    <t>HN 19339</t>
  </si>
  <si>
    <t>31.12.2021</t>
  </si>
  <si>
    <t>Dr. Narendra Singh</t>
  </si>
  <si>
    <t>35906</t>
  </si>
  <si>
    <t>23.01.2015</t>
  </si>
  <si>
    <t>Dr. Abhishek Sharma</t>
  </si>
  <si>
    <t>03.12.2022</t>
  </si>
  <si>
    <t>81294</t>
  </si>
  <si>
    <t>Dr. Swati Jain</t>
  </si>
  <si>
    <t>HN-16179</t>
  </si>
  <si>
    <t>22.01.2020</t>
  </si>
  <si>
    <t>Dr. Movil Gupta</t>
  </si>
  <si>
    <t>HN-17637</t>
  </si>
  <si>
    <t>12.02.2021</t>
  </si>
  <si>
    <t>Dr. Ananya Chaudhary</t>
  </si>
  <si>
    <t>09.12.2022</t>
  </si>
  <si>
    <t>DMC/R/23850</t>
  </si>
  <si>
    <t>20.06.2019</t>
  </si>
  <si>
    <t>Dr. Divyanshu Sharma</t>
  </si>
  <si>
    <t>26.04.2016</t>
  </si>
  <si>
    <t>Dr. Minerva Pawar</t>
  </si>
  <si>
    <t>25.08.2021</t>
  </si>
  <si>
    <t>Dr. Naman Mewara</t>
  </si>
  <si>
    <t>RMC-56325</t>
  </si>
  <si>
    <t>Dr. Parth Sankhla</t>
  </si>
  <si>
    <t>RMC-60761</t>
  </si>
  <si>
    <t>Dr. Surbhi Mathur</t>
  </si>
  <si>
    <t>04.12.2023</t>
  </si>
  <si>
    <t>RMC-43123</t>
  </si>
  <si>
    <t>16.04.2018</t>
  </si>
  <si>
    <t>Dr. Tillani Darshita Narayan</t>
  </si>
  <si>
    <t>RMC-55400</t>
  </si>
  <si>
    <t xml:space="preserve">GUNJAN KHATANA </t>
  </si>
  <si>
    <t>RMC-69460</t>
  </si>
  <si>
    <t>27.08.2024</t>
  </si>
  <si>
    <t xml:space="preserve">RUPAM CHOUDHARY </t>
  </si>
  <si>
    <t>28.04.2020</t>
  </si>
  <si>
    <t xml:space="preserve">SUSHIL KUMAR YADAV </t>
  </si>
  <si>
    <t>17.06.2021</t>
  </si>
  <si>
    <t>PRACHI JAIN</t>
  </si>
  <si>
    <t>RMC-62859</t>
  </si>
  <si>
    <t>PRIYAL CHOUDHARY</t>
  </si>
  <si>
    <t>RMC-61285</t>
  </si>
  <si>
    <t>01.05.2023</t>
  </si>
  <si>
    <t>VAISHALI MEWARA</t>
  </si>
  <si>
    <t>RMC-56934</t>
  </si>
  <si>
    <t>DEPARTMENT OF DENTISTRY</t>
  </si>
  <si>
    <t>Dr. Priya (Professor &amp; Head)</t>
  </si>
  <si>
    <t>77236455</t>
  </si>
  <si>
    <t>17.08.2018</t>
  </si>
  <si>
    <t>BDS</t>
  </si>
  <si>
    <t>A-4736</t>
  </si>
  <si>
    <t>11.07.1991</t>
  </si>
  <si>
    <t>MSDC, Mumbai</t>
  </si>
  <si>
    <t>28 YEARS</t>
  </si>
  <si>
    <t>MDS (Addl)</t>
  </si>
  <si>
    <t>Dr. Kapil Karwasra</t>
  </si>
  <si>
    <t>74715208</t>
  </si>
  <si>
    <t>23.06.2016</t>
  </si>
  <si>
    <t>A-0321</t>
  </si>
  <si>
    <t>04.02.2012</t>
  </si>
  <si>
    <t>Rajasthan State Dental Council</t>
  </si>
  <si>
    <t>MDS</t>
  </si>
  <si>
    <t>29.05.2013</t>
  </si>
  <si>
    <t>Dr. Upendra Singh Gurjar</t>
  </si>
  <si>
    <t>99057019</t>
  </si>
  <si>
    <t>A-06031</t>
  </si>
  <si>
    <t>28.03.2019</t>
  </si>
  <si>
    <t>MPDC Bhopal</t>
  </si>
  <si>
    <t>Dr. Vinutha V</t>
  </si>
  <si>
    <t>78915622</t>
  </si>
  <si>
    <t>34259 A</t>
  </si>
  <si>
    <t>10.11.2014</t>
  </si>
  <si>
    <t>Karnataka State Dental Council</t>
  </si>
  <si>
    <t>Dr. Divya Sharma</t>
  </si>
  <si>
    <t>Statistician-Cum-Associate Professor</t>
  </si>
  <si>
    <t>Msc, Ph.D, Statistics</t>
  </si>
  <si>
    <t>Epidemiologist cum Associate Professor</t>
  </si>
  <si>
    <t>Juniro Resident</t>
  </si>
  <si>
    <t>Dr. Bhoj Bhagyashree Suresh</t>
  </si>
  <si>
    <t>01.10.2025</t>
  </si>
  <si>
    <t>2022/08/7047</t>
  </si>
  <si>
    <t>13.08.2022</t>
  </si>
  <si>
    <t>Dr. Soneji Sohini Rajeshbhai</t>
  </si>
  <si>
    <t>G-69672</t>
  </si>
  <si>
    <t>26.06.2020</t>
  </si>
  <si>
    <t>PG/G-40056</t>
  </si>
  <si>
    <t>05.06.2025</t>
  </si>
  <si>
    <t>Dr. Paashupat Bhanuda</t>
  </si>
  <si>
    <t>50306</t>
  </si>
  <si>
    <t>21755</t>
  </si>
  <si>
    <t>27.10.2020</t>
  </si>
  <si>
    <t>01.10.2022</t>
  </si>
  <si>
    <t>Dr. Pritosh Sharma</t>
  </si>
  <si>
    <t>08.10.2025</t>
  </si>
  <si>
    <t>03.03.2005</t>
  </si>
  <si>
    <t>009481</t>
  </si>
  <si>
    <t>29.01.2010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</si>
</sst>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Dr.&quot;\ @"/>
    <numFmt numFmtId="165" formatCode="&quot; Dr.&quot;@"/>
  </numFmts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1"/>
      <color theme="1"/>
      <name val="Arial Narrow"/>
      <family val="2"/>
    </font>
    <font>
      <u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2" fillId="2" borderId="1" xfId="0" quotePrefix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quotePrefix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quotePrefix="1" applyNumberFormat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left" vertical="center" wrapText="1"/>
    </xf>
    <xf numFmtId="0" fontId="2" fillId="2" borderId="1" xfId="0" quotePrefix="1" applyNumberFormat="1" applyFont="1" applyFill="1" applyBorder="1" applyAlignment="1">
      <alignment vertical="center"/>
    </xf>
    <xf numFmtId="0" fontId="2" fillId="2" borderId="1" xfId="0" quotePrefix="1" applyNumberFormat="1" applyFont="1" applyFill="1" applyBorder="1" applyAlignment="1">
      <alignment horizontal="center" vertical="center" wrapText="1"/>
    </xf>
    <xf numFmtId="0" fontId="2" fillId="2" borderId="1" xfId="0" quotePrefix="1" applyNumberFormat="1" applyFont="1" applyFill="1" applyBorder="1" applyAlignment="1">
      <alignment horizontal="left" vertical="center"/>
    </xf>
    <xf numFmtId="0" fontId="2" fillId="2" borderId="1" xfId="0" quotePrefix="1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1" xfId="0" quotePrefix="1" applyFont="1" applyFill="1" applyBorder="1" applyAlignment="1">
      <alignment horizontal="left" vertical="center"/>
    </xf>
    <xf numFmtId="164" fontId="3" fillId="2" borderId="1" xfId="0" applyNumberFormat="1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vertical="center"/>
    </xf>
    <xf numFmtId="165" fontId="3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left" vertical="center" wrapText="1"/>
    </xf>
    <xf numFmtId="14" fontId="3" fillId="2" borderId="1" xfId="0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quotePrefix="1" applyFont="1" applyFill="1" applyBorder="1" applyAlignment="1">
      <alignment horizontal="center" vertical="center"/>
    </xf>
    <xf numFmtId="0" fontId="2" fillId="2" borderId="7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714376</xdr:colOff>
      <xdr:row>18</xdr:row>
      <xdr:rowOff>47625</xdr:rowOff>
    </xdr:from>
    <xdr:to>
      <xdr:col>10</xdr:col>
      <xdr:colOff>1475424</xdr:colOff>
      <xdr:row>18</xdr:row>
      <xdr:rowOff>47625</xdr:rowOff>
    </xdr:to>
    <xdr:pic>
      <xdr:nvPicPr>
        <xdr:cNvPr id="17" name="Picture 16" descr="Dr. Lekhni Vyas.jpg">
          <a:extLst>
            <a:ext uri="{FF2B5EF4-FFF2-40B4-BE49-F238E27FC236}">
              <a16:creationId xmlns:a16="http://schemas.microsoft.com/office/drawing/2014/main" id="{113D3425-2F2A-4674-A807-C1ABBD64A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440276" y="6353175"/>
          <a:ext cx="761048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10</xdr:col>
      <xdr:colOff>738187</xdr:colOff>
      <xdr:row>38</xdr:row>
      <xdr:rowOff>80313</xdr:rowOff>
    </xdr:from>
    <xdr:to>
      <xdr:col>10</xdr:col>
      <xdr:colOff>1512791</xdr:colOff>
      <xdr:row>38</xdr:row>
      <xdr:rowOff>80313</xdr:rowOff>
    </xdr:to>
    <xdr:pic>
      <xdr:nvPicPr>
        <xdr:cNvPr id="18" name="Picture 17" descr="Mr. G. Indra Kumar.jpg">
          <a:extLst>
            <a:ext uri="{FF2B5EF4-FFF2-40B4-BE49-F238E27FC236}">
              <a16:creationId xmlns:a16="http://schemas.microsoft.com/office/drawing/2014/main" id="{8502D4FF-C429-4916-8F18-11F637288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464087" y="15567963"/>
          <a:ext cx="774604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10</xdr:col>
      <xdr:colOff>698075</xdr:colOff>
      <xdr:row>103</xdr:row>
      <xdr:rowOff>95251</xdr:rowOff>
    </xdr:from>
    <xdr:to>
      <xdr:col>10</xdr:col>
      <xdr:colOff>1504760</xdr:colOff>
      <xdr:row>103</xdr:row>
      <xdr:rowOff>95251</xdr:rowOff>
    </xdr:to>
    <xdr:pic>
      <xdr:nvPicPr>
        <xdr:cNvPr id="19" name="Picture 18" descr="DR. AMIT KUMAR HARITWAL.jpg">
          <a:extLst>
            <a:ext uri="{FF2B5EF4-FFF2-40B4-BE49-F238E27FC236}">
              <a16:creationId xmlns:a16="http://schemas.microsoft.com/office/drawing/2014/main" id="{7B27A0D5-037B-4551-BDF2-1F2370B23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423975" y="44938951"/>
          <a:ext cx="806685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10</xdr:col>
      <xdr:colOff>655427</xdr:colOff>
      <xdr:row>105</xdr:row>
      <xdr:rowOff>142874</xdr:rowOff>
    </xdr:from>
    <xdr:to>
      <xdr:col>10</xdr:col>
      <xdr:colOff>1501330</xdr:colOff>
      <xdr:row>105</xdr:row>
      <xdr:rowOff>142874</xdr:rowOff>
    </xdr:to>
    <xdr:pic>
      <xdr:nvPicPr>
        <xdr:cNvPr id="20" name="Picture 19" descr="DR. PRANVEER SINGH.jpg">
          <a:extLst>
            <a:ext uri="{FF2B5EF4-FFF2-40B4-BE49-F238E27FC236}">
              <a16:creationId xmlns:a16="http://schemas.microsoft.com/office/drawing/2014/main" id="{32AF153E-2E11-4064-922E-94219787F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381327" y="45500924"/>
          <a:ext cx="845903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10</xdr:col>
      <xdr:colOff>714375</xdr:colOff>
      <xdr:row>107</xdr:row>
      <xdr:rowOff>108737</xdr:rowOff>
    </xdr:from>
    <xdr:to>
      <xdr:col>10</xdr:col>
      <xdr:colOff>1499235</xdr:colOff>
      <xdr:row>107</xdr:row>
      <xdr:rowOff>108737</xdr:rowOff>
    </xdr:to>
    <xdr:pic>
      <xdr:nvPicPr>
        <xdr:cNvPr id="21" name="Picture 20" descr="DR. PRANSHU SHARMA.jpg">
          <a:extLst>
            <a:ext uri="{FF2B5EF4-FFF2-40B4-BE49-F238E27FC236}">
              <a16:creationId xmlns:a16="http://schemas.microsoft.com/office/drawing/2014/main" id="{7692F3DB-236F-44D2-91FF-396C9ECA7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440275" y="45981137"/>
          <a:ext cx="784860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10</xdr:col>
      <xdr:colOff>728383</xdr:colOff>
      <xdr:row>16</xdr:row>
      <xdr:rowOff>52668</xdr:rowOff>
    </xdr:from>
    <xdr:to>
      <xdr:col>10</xdr:col>
      <xdr:colOff>1461337</xdr:colOff>
      <xdr:row>16</xdr:row>
      <xdr:rowOff>52668</xdr:rowOff>
    </xdr:to>
    <xdr:pic>
      <xdr:nvPicPr>
        <xdr:cNvPr id="22" name="Picture 21" descr="dr pooja kumari verma.jpg">
          <a:extLst>
            <a:ext uri="{FF2B5EF4-FFF2-40B4-BE49-F238E27FC236}">
              <a16:creationId xmlns:a16="http://schemas.microsoft.com/office/drawing/2014/main" id="{EA5AEE6A-0AF8-4614-8FC2-D54D860979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454283" y="5748618"/>
          <a:ext cx="732954" cy="0"/>
        </a:xfrm>
        <a:prstGeom prst="rect">
          <a:avLst/>
        </a:prstGeom>
      </xdr:spPr>
    </xdr:pic>
    <xdr:clientData/>
  </xdr:twoCellAnchor>
  <xdr:twoCellAnchor editAs="oneCell">
    <xdr:from>
      <xdr:col>10</xdr:col>
      <xdr:colOff>627529</xdr:colOff>
      <xdr:row>32</xdr:row>
      <xdr:rowOff>134471</xdr:rowOff>
    </xdr:from>
    <xdr:to>
      <xdr:col>10</xdr:col>
      <xdr:colOff>1455241</xdr:colOff>
      <xdr:row>32</xdr:row>
      <xdr:rowOff>134471</xdr:rowOff>
    </xdr:to>
    <xdr:pic>
      <xdr:nvPicPr>
        <xdr:cNvPr id="23" name="Picture 22" descr="dr yogesh balasahab.jpg">
          <a:extLst>
            <a:ext uri="{FF2B5EF4-FFF2-40B4-BE49-F238E27FC236}">
              <a16:creationId xmlns:a16="http://schemas.microsoft.com/office/drawing/2014/main" id="{5752361E-385A-4059-BF29-AB44A0C78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353429" y="13564721"/>
          <a:ext cx="827712" cy="0"/>
        </a:xfrm>
        <a:prstGeom prst="rect">
          <a:avLst/>
        </a:prstGeom>
      </xdr:spPr>
    </xdr:pic>
    <xdr:clientData/>
  </xdr:twoCellAnchor>
  <xdr:twoCellAnchor editAs="oneCell">
    <xdr:from>
      <xdr:col>10</xdr:col>
      <xdr:colOff>672352</xdr:colOff>
      <xdr:row>61</xdr:row>
      <xdr:rowOff>44825</xdr:rowOff>
    </xdr:from>
    <xdr:to>
      <xdr:col>10</xdr:col>
      <xdr:colOff>1538789</xdr:colOff>
      <xdr:row>61</xdr:row>
      <xdr:rowOff>44825</xdr:rowOff>
    </xdr:to>
    <xdr:pic>
      <xdr:nvPicPr>
        <xdr:cNvPr id="24" name="Picture 23" descr="dr shilpa visen.jpg">
          <a:extLst>
            <a:ext uri="{FF2B5EF4-FFF2-40B4-BE49-F238E27FC236}">
              <a16:creationId xmlns:a16="http://schemas.microsoft.com/office/drawing/2014/main" id="{3C421252-39E5-4B59-A9B2-F4FCD00F8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398252" y="26476700"/>
          <a:ext cx="866437" cy="0"/>
        </a:xfrm>
        <a:prstGeom prst="rect">
          <a:avLst/>
        </a:prstGeom>
      </xdr:spPr>
    </xdr:pic>
    <xdr:clientData/>
  </xdr:twoCellAnchor>
  <xdr:twoCellAnchor editAs="oneCell">
    <xdr:from>
      <xdr:col>10</xdr:col>
      <xdr:colOff>514350</xdr:colOff>
      <xdr:row>826</xdr:row>
      <xdr:rowOff>0</xdr:rowOff>
    </xdr:from>
    <xdr:to>
      <xdr:col>10</xdr:col>
      <xdr:colOff>1247775</xdr:colOff>
      <xdr:row>826</xdr:row>
      <xdr:rowOff>9938</xdr:rowOff>
    </xdr:to>
    <xdr:pic>
      <xdr:nvPicPr>
        <xdr:cNvPr id="25" name="Picture 24" descr="dr vaghela.jpg">
          <a:extLst>
            <a:ext uri="{FF2B5EF4-FFF2-40B4-BE49-F238E27FC236}">
              <a16:creationId xmlns:a16="http://schemas.microsoft.com/office/drawing/2014/main" id="{148A8217-9985-4CB4-8628-22840B5E4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7240250" y="341699850"/>
          <a:ext cx="733425" cy="9938"/>
        </a:xfrm>
        <a:prstGeom prst="rect">
          <a:avLst/>
        </a:prstGeom>
      </xdr:spPr>
    </xdr:pic>
    <xdr:clientData/>
  </xdr:twoCellAnchor>
  <xdr:twoCellAnchor editAs="oneCell">
    <xdr:from>
      <xdr:col>10</xdr:col>
      <xdr:colOff>738187</xdr:colOff>
      <xdr:row>121</xdr:row>
      <xdr:rowOff>0</xdr:rowOff>
    </xdr:from>
    <xdr:to>
      <xdr:col>10</xdr:col>
      <xdr:colOff>1487043</xdr:colOff>
      <xdr:row>121</xdr:row>
      <xdr:rowOff>0</xdr:rowOff>
    </xdr:to>
    <xdr:pic>
      <xdr:nvPicPr>
        <xdr:cNvPr id="26" name="Picture 25" descr="Dr. Neelam Goyal.jpg">
          <a:extLst>
            <a:ext uri="{FF2B5EF4-FFF2-40B4-BE49-F238E27FC236}">
              <a16:creationId xmlns:a16="http://schemas.microsoft.com/office/drawing/2014/main" id="{B44B4666-AD52-4094-8E3E-0795BD63F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7464087" y="49472850"/>
          <a:ext cx="748856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10</xdr:col>
      <xdr:colOff>714375</xdr:colOff>
      <xdr:row>121</xdr:row>
      <xdr:rowOff>0</xdr:rowOff>
    </xdr:from>
    <xdr:to>
      <xdr:col>10</xdr:col>
      <xdr:colOff>1499235</xdr:colOff>
      <xdr:row>121</xdr:row>
      <xdr:rowOff>0</xdr:rowOff>
    </xdr:to>
    <xdr:pic>
      <xdr:nvPicPr>
        <xdr:cNvPr id="27" name="Picture 26" descr="Dr. Pusushottam Maderna.jpg">
          <a:extLst>
            <a:ext uri="{FF2B5EF4-FFF2-40B4-BE49-F238E27FC236}">
              <a16:creationId xmlns:a16="http://schemas.microsoft.com/office/drawing/2014/main" id="{CAE27C3B-C43A-4A73-91E7-ACDEE9E65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7440275" y="49472850"/>
          <a:ext cx="784860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10</xdr:col>
      <xdr:colOff>733425</xdr:colOff>
      <xdr:row>54</xdr:row>
      <xdr:rowOff>57151</xdr:rowOff>
    </xdr:from>
    <xdr:to>
      <xdr:col>10</xdr:col>
      <xdr:colOff>1436198</xdr:colOff>
      <xdr:row>54</xdr:row>
      <xdr:rowOff>57151</xdr:rowOff>
    </xdr:to>
    <xdr:pic>
      <xdr:nvPicPr>
        <xdr:cNvPr id="28" name="Picture 27" descr="Itagappal.jpg">
          <a:extLst>
            <a:ext uri="{FF2B5EF4-FFF2-40B4-BE49-F238E27FC236}">
              <a16:creationId xmlns:a16="http://schemas.microsoft.com/office/drawing/2014/main" id="{5B62294F-D885-40A6-8FB4-7202020D9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7459325" y="23402926"/>
          <a:ext cx="702773" cy="0"/>
        </a:xfrm>
        <a:prstGeom prst="rect">
          <a:avLst/>
        </a:prstGeom>
      </xdr:spPr>
    </xdr:pic>
    <xdr:clientData/>
  </xdr:twoCellAnchor>
  <xdr:oneCellAnchor>
    <xdr:from>
      <xdr:col>10</xdr:col>
      <xdr:colOff>728382</xdr:colOff>
      <xdr:row>81</xdr:row>
      <xdr:rowOff>40143</xdr:rowOff>
    </xdr:from>
    <xdr:ext cx="856219" cy="0"/>
    <xdr:pic>
      <xdr:nvPicPr>
        <xdr:cNvPr id="29" name="Picture 28" descr="dr kharadi darshan.jpg">
          <a:extLst>
            <a:ext uri="{FF2B5EF4-FFF2-40B4-BE49-F238E27FC236}">
              <a16:creationId xmlns:a16="http://schemas.microsoft.com/office/drawing/2014/main" id="{F84D8853-ABBA-40D1-8756-A532E571D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454282" y="35463618"/>
          <a:ext cx="856219" cy="0"/>
        </a:xfrm>
        <a:prstGeom prst="rect">
          <a:avLst/>
        </a:prstGeom>
      </xdr:spPr>
    </xdr:pic>
    <xdr:clientData/>
  </xdr:oneCellAnchor>
  <xdr:oneCellAnchor>
    <xdr:from>
      <xdr:col>10</xdr:col>
      <xdr:colOff>655427</xdr:colOff>
      <xdr:row>107</xdr:row>
      <xdr:rowOff>142874</xdr:rowOff>
    </xdr:from>
    <xdr:ext cx="845903" cy="0"/>
    <xdr:pic>
      <xdr:nvPicPr>
        <xdr:cNvPr id="30" name="Picture 29" descr="DR. PRANVEER SINGH.jpg">
          <a:extLst>
            <a:ext uri="{FF2B5EF4-FFF2-40B4-BE49-F238E27FC236}">
              <a16:creationId xmlns:a16="http://schemas.microsoft.com/office/drawing/2014/main" id="{7FE56BF7-56D6-499F-A5A0-72539093A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381327" y="46015274"/>
          <a:ext cx="845903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oneCellAnchor>
  <xdr:oneCellAnchor>
    <xdr:from>
      <xdr:col>10</xdr:col>
      <xdr:colOff>714375</xdr:colOff>
      <xdr:row>109</xdr:row>
      <xdr:rowOff>108737</xdr:rowOff>
    </xdr:from>
    <xdr:ext cx="784860" cy="0"/>
    <xdr:pic>
      <xdr:nvPicPr>
        <xdr:cNvPr id="31" name="Picture 30" descr="DR. PRANSHU SHARMA.jpg">
          <a:extLst>
            <a:ext uri="{FF2B5EF4-FFF2-40B4-BE49-F238E27FC236}">
              <a16:creationId xmlns:a16="http://schemas.microsoft.com/office/drawing/2014/main" id="{BF303808-8B4E-4A7D-BF6C-F20FFC3E2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440275" y="46495487"/>
          <a:ext cx="784860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oneCellAnchor>
  <xdr:oneCellAnchor>
    <xdr:from>
      <xdr:col>10</xdr:col>
      <xdr:colOff>655427</xdr:colOff>
      <xdr:row>109</xdr:row>
      <xdr:rowOff>142874</xdr:rowOff>
    </xdr:from>
    <xdr:ext cx="845903" cy="0"/>
    <xdr:pic>
      <xdr:nvPicPr>
        <xdr:cNvPr id="32" name="Picture 31" descr="DR. PRANVEER SINGH.jpg">
          <a:extLst>
            <a:ext uri="{FF2B5EF4-FFF2-40B4-BE49-F238E27FC236}">
              <a16:creationId xmlns:a16="http://schemas.microsoft.com/office/drawing/2014/main" id="{9DDA900F-C73A-45EE-927A-AA7521FCD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381327" y="46529624"/>
          <a:ext cx="845903" cy="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26"/>
  <sheetViews>
    <sheetView tabSelected="1" view="pageBreakPreview" topLeftCell="A815" zoomScale="60" zoomScaleNormal="100" workbookViewId="0">
      <selection sqref="A1:E826"/>
    </sheetView>
  </sheetViews>
  <sheetFormatPr defaultRowHeight="42.75" customHeight="1" x14ac:dyDescent="0.25"/>
  <cols>
    <col min="1" max="1" width="26" style="48" customWidth="1"/>
    <col min="2" max="2" width="6.28515625" style="49" customWidth="1"/>
    <col min="3" max="3" width="58.7109375" style="48" bestFit="1" customWidth="1"/>
    <col min="4" max="4" width="17.5703125" style="50" customWidth="1"/>
    <col min="5" max="5" width="14.7109375" style="49" customWidth="1"/>
    <col min="6" max="6" width="16.28515625" style="51" customWidth="1"/>
    <col min="7" max="7" width="23.28515625" style="51" customWidth="1"/>
    <col min="8" max="8" width="13.7109375" style="3" customWidth="1"/>
    <col min="9" max="9" width="43.42578125" style="51" customWidth="1"/>
    <col min="10" max="10" width="30.85546875" style="49" customWidth="1"/>
    <col min="11" max="11" width="23.42578125" style="52" customWidth="1"/>
    <col min="12" max="12" width="8.85546875" style="3" customWidth="1"/>
    <col min="13" max="16384" width="9.140625" style="3"/>
  </cols>
  <sheetData>
    <row r="1" spans="1:11" ht="42.75" customHeight="1" x14ac:dyDescent="0.25">
      <c r="A1" s="85" t="s">
        <v>0</v>
      </c>
      <c r="B1" s="85"/>
      <c r="C1" s="85"/>
      <c r="D1" s="85"/>
      <c r="E1" s="85"/>
      <c r="F1" s="90" t="s">
        <v>1</v>
      </c>
      <c r="G1" s="90"/>
      <c r="H1" s="90"/>
      <c r="I1" s="90"/>
      <c r="J1" s="1"/>
      <c r="K1" s="2"/>
    </row>
    <row r="2" spans="1:11" ht="42.75" customHeight="1" x14ac:dyDescent="0.25">
      <c r="A2" s="4" t="s">
        <v>2</v>
      </c>
      <c r="B2" s="5" t="s">
        <v>3</v>
      </c>
      <c r="C2" s="4" t="s">
        <v>4</v>
      </c>
      <c r="D2" s="6" t="s">
        <v>5</v>
      </c>
      <c r="E2" s="5" t="s">
        <v>6</v>
      </c>
      <c r="F2" s="7" t="s">
        <v>7</v>
      </c>
      <c r="G2" s="7" t="s">
        <v>8</v>
      </c>
      <c r="H2" s="8" t="s">
        <v>9</v>
      </c>
      <c r="I2" s="4" t="s">
        <v>10</v>
      </c>
      <c r="J2" s="9" t="s">
        <v>11</v>
      </c>
      <c r="K2" s="9" t="s">
        <v>12</v>
      </c>
    </row>
    <row r="3" spans="1:11" ht="19.5" customHeight="1" x14ac:dyDescent="0.25">
      <c r="A3" s="74" t="s">
        <v>13</v>
      </c>
      <c r="B3" s="92">
        <v>1</v>
      </c>
      <c r="C3" s="74" t="s">
        <v>14</v>
      </c>
      <c r="D3" s="75" t="str">
        <f>"41866364"</f>
        <v>41866364</v>
      </c>
      <c r="E3" s="71" t="s">
        <v>15</v>
      </c>
      <c r="F3" s="10" t="s">
        <v>16</v>
      </c>
      <c r="G3" s="11" t="s">
        <v>17</v>
      </c>
      <c r="H3" s="12" t="s">
        <v>18</v>
      </c>
      <c r="I3" s="10" t="s">
        <v>19</v>
      </c>
      <c r="J3" s="76" t="s">
        <v>20</v>
      </c>
      <c r="K3" s="71" t="s">
        <v>21</v>
      </c>
    </row>
    <row r="4" spans="1:11" ht="19.5" customHeight="1" x14ac:dyDescent="0.25">
      <c r="A4" s="74"/>
      <c r="B4" s="94"/>
      <c r="C4" s="74"/>
      <c r="D4" s="75"/>
      <c r="E4" s="71"/>
      <c r="F4" s="10" t="s">
        <v>22</v>
      </c>
      <c r="G4" s="11" t="s">
        <v>17</v>
      </c>
      <c r="H4" s="12" t="s">
        <v>18</v>
      </c>
      <c r="I4" s="10" t="s">
        <v>19</v>
      </c>
      <c r="J4" s="76"/>
      <c r="K4" s="71"/>
    </row>
    <row r="5" spans="1:11" ht="19.5" customHeight="1" x14ac:dyDescent="0.25">
      <c r="A5" s="74" t="s">
        <v>23</v>
      </c>
      <c r="B5" s="92">
        <v>1</v>
      </c>
      <c r="C5" s="74" t="s">
        <v>24</v>
      </c>
      <c r="D5" s="75" t="str">
        <f>"21856962"</f>
        <v>21856962</v>
      </c>
      <c r="E5" s="71" t="s">
        <v>25</v>
      </c>
      <c r="F5" s="10" t="s">
        <v>16</v>
      </c>
      <c r="G5" s="11" t="s">
        <v>26</v>
      </c>
      <c r="H5" s="10" t="s">
        <v>27</v>
      </c>
      <c r="I5" s="10" t="s">
        <v>28</v>
      </c>
      <c r="J5" s="71" t="s">
        <v>20</v>
      </c>
      <c r="K5" s="71" t="s">
        <v>29</v>
      </c>
    </row>
    <row r="6" spans="1:11" ht="19.5" customHeight="1" x14ac:dyDescent="0.25">
      <c r="A6" s="74"/>
      <c r="B6" s="93"/>
      <c r="C6" s="74"/>
      <c r="D6" s="75"/>
      <c r="E6" s="71"/>
      <c r="F6" s="10" t="s">
        <v>30</v>
      </c>
      <c r="G6" s="11" t="s">
        <v>26</v>
      </c>
      <c r="H6" s="10" t="s">
        <v>27</v>
      </c>
      <c r="I6" s="10" t="s">
        <v>28</v>
      </c>
      <c r="J6" s="71"/>
      <c r="K6" s="71"/>
    </row>
    <row r="7" spans="1:11" ht="19.5" customHeight="1" x14ac:dyDescent="0.25">
      <c r="A7" s="74"/>
      <c r="B7" s="94"/>
      <c r="C7" s="74"/>
      <c r="D7" s="75"/>
      <c r="E7" s="71"/>
      <c r="F7" s="10" t="s">
        <v>31</v>
      </c>
      <c r="G7" s="11" t="s">
        <v>26</v>
      </c>
      <c r="H7" s="10" t="s">
        <v>27</v>
      </c>
      <c r="I7" s="10" t="s">
        <v>28</v>
      </c>
      <c r="J7" s="71"/>
      <c r="K7" s="71"/>
    </row>
    <row r="8" spans="1:11" ht="42.75" customHeight="1" x14ac:dyDescent="0.25">
      <c r="A8" s="87" t="s">
        <v>32</v>
      </c>
      <c r="B8" s="88"/>
      <c r="C8" s="88"/>
      <c r="D8" s="88"/>
      <c r="E8" s="89"/>
      <c r="F8" s="90" t="s">
        <v>33</v>
      </c>
      <c r="G8" s="90"/>
      <c r="H8" s="90"/>
      <c r="I8" s="90"/>
      <c r="J8" s="13"/>
      <c r="K8" s="9"/>
    </row>
    <row r="9" spans="1:11" ht="42.75" customHeight="1" x14ac:dyDescent="0.25">
      <c r="A9" s="4" t="s">
        <v>2</v>
      </c>
      <c r="B9" s="5" t="s">
        <v>3</v>
      </c>
      <c r="C9" s="4" t="s">
        <v>4</v>
      </c>
      <c r="D9" s="6" t="s">
        <v>5</v>
      </c>
      <c r="E9" s="5" t="s">
        <v>6</v>
      </c>
      <c r="F9" s="7" t="s">
        <v>7</v>
      </c>
      <c r="G9" s="7" t="s">
        <v>8</v>
      </c>
      <c r="H9" s="8" t="s">
        <v>9</v>
      </c>
      <c r="I9" s="4" t="s">
        <v>10</v>
      </c>
      <c r="J9" s="5" t="s">
        <v>34</v>
      </c>
      <c r="K9" s="9" t="s">
        <v>12</v>
      </c>
    </row>
    <row r="10" spans="1:11" ht="24" customHeight="1" x14ac:dyDescent="0.25">
      <c r="A10" s="110" t="s">
        <v>35</v>
      </c>
      <c r="B10" s="71">
        <v>1</v>
      </c>
      <c r="C10" s="74" t="s">
        <v>36</v>
      </c>
      <c r="D10" s="75" t="str">
        <f>"91013099"</f>
        <v>91013099</v>
      </c>
      <c r="E10" s="71" t="s">
        <v>37</v>
      </c>
      <c r="F10" s="10" t="s">
        <v>16</v>
      </c>
      <c r="G10" s="11" t="s">
        <v>38</v>
      </c>
      <c r="H10" s="14" t="s">
        <v>39</v>
      </c>
      <c r="I10" s="10" t="s">
        <v>40</v>
      </c>
      <c r="J10" s="71" t="s">
        <v>20</v>
      </c>
      <c r="K10" s="71" t="s">
        <v>41</v>
      </c>
    </row>
    <row r="11" spans="1:11" ht="24" customHeight="1" x14ac:dyDescent="0.25">
      <c r="A11" s="110"/>
      <c r="B11" s="71"/>
      <c r="C11" s="74"/>
      <c r="D11" s="75"/>
      <c r="E11" s="71"/>
      <c r="F11" s="10" t="s">
        <v>30</v>
      </c>
      <c r="G11" s="11" t="s">
        <v>42</v>
      </c>
      <c r="H11" s="14" t="s">
        <v>43</v>
      </c>
      <c r="I11" s="10" t="s">
        <v>44</v>
      </c>
      <c r="J11" s="71"/>
      <c r="K11" s="71"/>
    </row>
    <row r="12" spans="1:11" ht="24" customHeight="1" x14ac:dyDescent="0.25">
      <c r="A12" s="110"/>
      <c r="B12" s="71">
        <v>2</v>
      </c>
      <c r="C12" s="74" t="s">
        <v>45</v>
      </c>
      <c r="D12" s="75" t="str">
        <f>"61402938"</f>
        <v>61402938</v>
      </c>
      <c r="E12" s="71" t="s">
        <v>46</v>
      </c>
      <c r="F12" s="10" t="s">
        <v>16</v>
      </c>
      <c r="G12" s="12" t="s">
        <v>47</v>
      </c>
      <c r="H12" s="14" t="s">
        <v>48</v>
      </c>
      <c r="I12" s="12" t="s">
        <v>19</v>
      </c>
      <c r="J12" s="71" t="s">
        <v>20</v>
      </c>
      <c r="K12" s="71" t="s">
        <v>49</v>
      </c>
    </row>
    <row r="13" spans="1:11" ht="24" customHeight="1" x14ac:dyDescent="0.25">
      <c r="A13" s="110"/>
      <c r="B13" s="71"/>
      <c r="C13" s="74"/>
      <c r="D13" s="75"/>
      <c r="E13" s="71"/>
      <c r="F13" s="10" t="s">
        <v>22</v>
      </c>
      <c r="G13" s="12" t="s">
        <v>47</v>
      </c>
      <c r="H13" s="14" t="s">
        <v>50</v>
      </c>
      <c r="I13" s="12" t="s">
        <v>19</v>
      </c>
      <c r="J13" s="71"/>
      <c r="K13" s="71"/>
    </row>
    <row r="14" spans="1:11" ht="24" customHeight="1" x14ac:dyDescent="0.25">
      <c r="A14" s="72" t="s">
        <v>51</v>
      </c>
      <c r="B14" s="71">
        <v>1</v>
      </c>
      <c r="C14" s="74" t="s">
        <v>52</v>
      </c>
      <c r="D14" s="75">
        <v>94944234</v>
      </c>
      <c r="E14" s="71" t="s">
        <v>53</v>
      </c>
      <c r="F14" s="10" t="s">
        <v>16</v>
      </c>
      <c r="G14" s="12" t="s">
        <v>54</v>
      </c>
      <c r="H14" s="14" t="s">
        <v>55</v>
      </c>
      <c r="I14" s="12" t="s">
        <v>19</v>
      </c>
      <c r="J14" s="71" t="s">
        <v>20</v>
      </c>
      <c r="K14" s="71" t="s">
        <v>56</v>
      </c>
    </row>
    <row r="15" spans="1:11" ht="24" customHeight="1" x14ac:dyDescent="0.25">
      <c r="A15" s="73"/>
      <c r="B15" s="71"/>
      <c r="C15" s="74"/>
      <c r="D15" s="75"/>
      <c r="E15" s="71"/>
      <c r="F15" s="10" t="s">
        <v>22</v>
      </c>
      <c r="G15" s="12" t="s">
        <v>57</v>
      </c>
      <c r="H15" s="14" t="s">
        <v>58</v>
      </c>
      <c r="I15" s="12" t="s">
        <v>19</v>
      </c>
      <c r="J15" s="71"/>
      <c r="K15" s="71"/>
    </row>
    <row r="16" spans="1:11" ht="36" customHeight="1" x14ac:dyDescent="0.25">
      <c r="A16" s="72" t="s">
        <v>59</v>
      </c>
      <c r="B16" s="1">
        <v>1</v>
      </c>
      <c r="C16" s="10" t="s">
        <v>60</v>
      </c>
      <c r="D16" s="15" t="str">
        <f>"86926103"</f>
        <v>86926103</v>
      </c>
      <c r="E16" s="1" t="s">
        <v>61</v>
      </c>
      <c r="F16" s="10" t="s">
        <v>62</v>
      </c>
      <c r="G16" s="76" t="s">
        <v>63</v>
      </c>
      <c r="H16" s="76"/>
      <c r="I16" s="76"/>
      <c r="J16" s="2" t="s">
        <v>20</v>
      </c>
      <c r="K16" s="2" t="s">
        <v>64</v>
      </c>
    </row>
    <row r="17" spans="1:11" ht="24" customHeight="1" x14ac:dyDescent="0.25">
      <c r="A17" s="81"/>
      <c r="B17" s="71">
        <v>2</v>
      </c>
      <c r="C17" s="74" t="s">
        <v>65</v>
      </c>
      <c r="D17" s="75" t="str">
        <f>"40176563"</f>
        <v>40176563</v>
      </c>
      <c r="E17" s="71" t="s">
        <v>66</v>
      </c>
      <c r="F17" s="10" t="s">
        <v>62</v>
      </c>
      <c r="G17" s="76" t="s">
        <v>63</v>
      </c>
      <c r="H17" s="76"/>
      <c r="I17" s="76"/>
      <c r="J17" s="71" t="s">
        <v>20</v>
      </c>
      <c r="K17" s="71" t="s">
        <v>67</v>
      </c>
    </row>
    <row r="18" spans="1:11" ht="24" customHeight="1" x14ac:dyDescent="0.25">
      <c r="A18" s="81"/>
      <c r="B18" s="71"/>
      <c r="C18" s="74"/>
      <c r="D18" s="75"/>
      <c r="E18" s="71"/>
      <c r="F18" s="10" t="s">
        <v>68</v>
      </c>
      <c r="G18" s="76"/>
      <c r="H18" s="76"/>
      <c r="I18" s="76"/>
      <c r="J18" s="71"/>
      <c r="K18" s="71"/>
    </row>
    <row r="19" spans="1:11" ht="24" customHeight="1" x14ac:dyDescent="0.25">
      <c r="A19" s="81"/>
      <c r="B19" s="71">
        <v>3</v>
      </c>
      <c r="C19" s="74" t="s">
        <v>69</v>
      </c>
      <c r="D19" s="75" t="str">
        <f>"15380500"</f>
        <v>15380500</v>
      </c>
      <c r="E19" s="71" t="s">
        <v>70</v>
      </c>
      <c r="F19" s="10" t="s">
        <v>16</v>
      </c>
      <c r="G19" s="14" t="s">
        <v>71</v>
      </c>
      <c r="H19" s="14" t="s">
        <v>72</v>
      </c>
      <c r="I19" s="12" t="s">
        <v>73</v>
      </c>
      <c r="J19" s="71" t="s">
        <v>20</v>
      </c>
      <c r="K19" s="71" t="s">
        <v>74</v>
      </c>
    </row>
    <row r="20" spans="1:11" ht="24" customHeight="1" x14ac:dyDescent="0.25">
      <c r="A20" s="73"/>
      <c r="B20" s="71"/>
      <c r="C20" s="74"/>
      <c r="D20" s="75"/>
      <c r="E20" s="71"/>
      <c r="F20" s="10" t="s">
        <v>30</v>
      </c>
      <c r="G20" s="12" t="s">
        <v>75</v>
      </c>
      <c r="H20" s="14" t="s">
        <v>76</v>
      </c>
      <c r="I20" s="12" t="s">
        <v>73</v>
      </c>
      <c r="J20" s="71"/>
      <c r="K20" s="71"/>
    </row>
    <row r="21" spans="1:11" ht="42.75" customHeight="1" x14ac:dyDescent="0.25">
      <c r="A21" s="16" t="s">
        <v>77</v>
      </c>
      <c r="B21" s="2">
        <v>1</v>
      </c>
      <c r="C21" s="16" t="s">
        <v>78</v>
      </c>
      <c r="D21" s="15" t="str">
        <f>"68894779"</f>
        <v>68894779</v>
      </c>
      <c r="E21" s="1" t="s">
        <v>79</v>
      </c>
      <c r="F21" s="10" t="s">
        <v>62</v>
      </c>
      <c r="G21" s="1" t="s">
        <v>63</v>
      </c>
      <c r="H21" s="1"/>
      <c r="I21" s="1"/>
      <c r="J21" s="2" t="s">
        <v>20</v>
      </c>
      <c r="K21" s="2" t="s">
        <v>80</v>
      </c>
    </row>
    <row r="22" spans="1:11" ht="42.75" customHeight="1" x14ac:dyDescent="0.25">
      <c r="A22" s="72" t="s">
        <v>81</v>
      </c>
      <c r="B22" s="2">
        <v>2</v>
      </c>
      <c r="C22" s="16" t="s">
        <v>82</v>
      </c>
      <c r="D22" s="15" t="str">
        <f>"48621304"</f>
        <v>48621304</v>
      </c>
      <c r="E22" s="1" t="s">
        <v>83</v>
      </c>
      <c r="F22" s="10" t="s">
        <v>16</v>
      </c>
      <c r="G22" s="76" t="s">
        <v>84</v>
      </c>
      <c r="H22" s="76"/>
      <c r="I22" s="12" t="s">
        <v>85</v>
      </c>
      <c r="J22" s="2" t="s">
        <v>20</v>
      </c>
      <c r="K22" s="2" t="s">
        <v>80</v>
      </c>
    </row>
    <row r="23" spans="1:11" ht="42.75" customHeight="1" x14ac:dyDescent="0.25">
      <c r="A23" s="81"/>
      <c r="B23" s="2">
        <v>3</v>
      </c>
      <c r="C23" s="17" t="s">
        <v>86</v>
      </c>
      <c r="D23" s="15" t="str">
        <f>"73522311"</f>
        <v>73522311</v>
      </c>
      <c r="E23" s="18" t="s">
        <v>87</v>
      </c>
      <c r="F23" s="10" t="s">
        <v>16</v>
      </c>
      <c r="G23" s="76" t="s">
        <v>84</v>
      </c>
      <c r="H23" s="76"/>
      <c r="I23" s="10" t="s">
        <v>85</v>
      </c>
      <c r="J23" s="19" t="s">
        <v>20</v>
      </c>
      <c r="K23" s="19" t="s">
        <v>67</v>
      </c>
    </row>
    <row r="24" spans="1:11" ht="42.75" customHeight="1" x14ac:dyDescent="0.25">
      <c r="A24" s="81"/>
      <c r="B24" s="2">
        <v>4</v>
      </c>
      <c r="C24" s="17" t="s">
        <v>88</v>
      </c>
      <c r="D24" s="15" t="str">
        <f>"94978560"</f>
        <v>94978560</v>
      </c>
      <c r="E24" s="18" t="s">
        <v>89</v>
      </c>
      <c r="F24" s="10" t="s">
        <v>16</v>
      </c>
      <c r="G24" s="14" t="s">
        <v>90</v>
      </c>
      <c r="H24" s="11" t="s">
        <v>91</v>
      </c>
      <c r="I24" s="10" t="s">
        <v>85</v>
      </c>
      <c r="J24" s="19" t="s">
        <v>20</v>
      </c>
      <c r="K24" s="19" t="s">
        <v>67</v>
      </c>
    </row>
    <row r="25" spans="1:11" ht="42.75" customHeight="1" x14ac:dyDescent="0.25">
      <c r="A25" s="81"/>
      <c r="B25" s="2">
        <v>5</v>
      </c>
      <c r="C25" s="17" t="s">
        <v>92</v>
      </c>
      <c r="D25" s="15" t="str">
        <f>"06754850"</f>
        <v>06754850</v>
      </c>
      <c r="E25" s="18" t="s">
        <v>93</v>
      </c>
      <c r="F25" s="10" t="s">
        <v>16</v>
      </c>
      <c r="G25" s="12" t="s">
        <v>94</v>
      </c>
      <c r="H25" s="11" t="s">
        <v>95</v>
      </c>
      <c r="I25" s="10" t="s">
        <v>73</v>
      </c>
      <c r="J25" s="19" t="s">
        <v>20</v>
      </c>
      <c r="K25" s="20" t="s">
        <v>96</v>
      </c>
    </row>
    <row r="26" spans="1:11" ht="42.75" customHeight="1" x14ac:dyDescent="0.25">
      <c r="A26" s="81"/>
      <c r="B26" s="2">
        <v>6</v>
      </c>
      <c r="C26" s="17" t="s">
        <v>97</v>
      </c>
      <c r="D26" s="15" t="str">
        <f>"93942394"</f>
        <v>93942394</v>
      </c>
      <c r="E26" s="18" t="s">
        <v>98</v>
      </c>
      <c r="F26" s="10" t="s">
        <v>16</v>
      </c>
      <c r="G26" s="12" t="s">
        <v>99</v>
      </c>
      <c r="H26" s="11" t="s">
        <v>100</v>
      </c>
      <c r="I26" s="10" t="s">
        <v>73</v>
      </c>
      <c r="J26" s="19" t="s">
        <v>20</v>
      </c>
      <c r="K26" s="20" t="s">
        <v>96</v>
      </c>
    </row>
    <row r="27" spans="1:11" ht="42.75" customHeight="1" x14ac:dyDescent="0.25">
      <c r="A27" s="81"/>
      <c r="B27" s="2">
        <v>7</v>
      </c>
      <c r="C27" s="17" t="s">
        <v>101</v>
      </c>
      <c r="D27" s="15" t="str">
        <f>"40691347"</f>
        <v>40691347</v>
      </c>
      <c r="E27" s="18" t="s">
        <v>102</v>
      </c>
      <c r="F27" s="10" t="s">
        <v>16</v>
      </c>
      <c r="G27" s="12" t="s">
        <v>103</v>
      </c>
      <c r="H27" s="11" t="s">
        <v>104</v>
      </c>
      <c r="I27" s="10" t="s">
        <v>73</v>
      </c>
      <c r="J27" s="19" t="s">
        <v>20</v>
      </c>
      <c r="K27" s="20" t="s">
        <v>105</v>
      </c>
    </row>
    <row r="28" spans="1:11" ht="42.75" customHeight="1" x14ac:dyDescent="0.25">
      <c r="A28" s="81"/>
      <c r="B28" s="2">
        <v>8</v>
      </c>
      <c r="C28" s="17" t="s">
        <v>106</v>
      </c>
      <c r="D28" s="15" t="str">
        <f>"58714035"</f>
        <v>58714035</v>
      </c>
      <c r="E28" s="18" t="s">
        <v>107</v>
      </c>
      <c r="F28" s="10" t="s">
        <v>16</v>
      </c>
      <c r="G28" s="12" t="s">
        <v>108</v>
      </c>
      <c r="H28" s="11" t="s">
        <v>109</v>
      </c>
      <c r="I28" s="10" t="s">
        <v>73</v>
      </c>
      <c r="J28" s="19" t="s">
        <v>20</v>
      </c>
      <c r="K28" s="20" t="s">
        <v>110</v>
      </c>
    </row>
    <row r="29" spans="1:11" ht="42.75" customHeight="1" x14ac:dyDescent="0.25">
      <c r="A29" s="81"/>
      <c r="B29" s="2">
        <v>9</v>
      </c>
      <c r="C29" s="17" t="s">
        <v>111</v>
      </c>
      <c r="D29" s="15" t="str">
        <f>"95886445"</f>
        <v>95886445</v>
      </c>
      <c r="E29" s="18" t="s">
        <v>112</v>
      </c>
      <c r="F29" s="10" t="s">
        <v>16</v>
      </c>
      <c r="G29" s="12" t="s">
        <v>113</v>
      </c>
      <c r="H29" s="11" t="s">
        <v>114</v>
      </c>
      <c r="I29" s="10" t="s">
        <v>73</v>
      </c>
      <c r="J29" s="19" t="s">
        <v>20</v>
      </c>
      <c r="K29" s="20" t="s">
        <v>115</v>
      </c>
    </row>
    <row r="30" spans="1:11" ht="42.75" customHeight="1" x14ac:dyDescent="0.25">
      <c r="A30" s="73"/>
      <c r="B30" s="2">
        <v>9</v>
      </c>
      <c r="C30" s="17" t="s">
        <v>116</v>
      </c>
      <c r="D30" s="15" t="str">
        <f>"37962204"</f>
        <v>37962204</v>
      </c>
      <c r="E30" s="18" t="s">
        <v>117</v>
      </c>
      <c r="F30" s="10" t="s">
        <v>16</v>
      </c>
      <c r="G30" s="12" t="s">
        <v>118</v>
      </c>
      <c r="H30" s="11" t="s">
        <v>119</v>
      </c>
      <c r="I30" s="10" t="s">
        <v>73</v>
      </c>
      <c r="J30" s="19" t="s">
        <v>20</v>
      </c>
      <c r="K30" s="20" t="s">
        <v>120</v>
      </c>
    </row>
    <row r="31" spans="1:11" ht="42.75" customHeight="1" x14ac:dyDescent="0.25">
      <c r="A31" s="82" t="s">
        <v>121</v>
      </c>
      <c r="B31" s="83"/>
      <c r="C31" s="83"/>
      <c r="D31" s="83"/>
      <c r="E31" s="84"/>
      <c r="F31" s="85" t="s">
        <v>33</v>
      </c>
      <c r="G31" s="85"/>
      <c r="H31" s="85"/>
      <c r="I31" s="85"/>
      <c r="J31" s="21"/>
      <c r="K31" s="2"/>
    </row>
    <row r="32" spans="1:11" ht="42.75" customHeight="1" x14ac:dyDescent="0.25">
      <c r="A32" s="4" t="s">
        <v>2</v>
      </c>
      <c r="B32" s="5" t="s">
        <v>3</v>
      </c>
      <c r="C32" s="4" t="s">
        <v>4</v>
      </c>
      <c r="D32" s="6" t="s">
        <v>5</v>
      </c>
      <c r="E32" s="5" t="s">
        <v>6</v>
      </c>
      <c r="F32" s="7" t="s">
        <v>7</v>
      </c>
      <c r="G32" s="7" t="s">
        <v>8</v>
      </c>
      <c r="H32" s="8" t="s">
        <v>9</v>
      </c>
      <c r="I32" s="4" t="s">
        <v>10</v>
      </c>
      <c r="J32" s="5" t="s">
        <v>34</v>
      </c>
      <c r="K32" s="9" t="s">
        <v>12</v>
      </c>
    </row>
    <row r="33" spans="1:11" ht="27" customHeight="1" x14ac:dyDescent="0.25">
      <c r="A33" s="72" t="s">
        <v>122</v>
      </c>
      <c r="B33" s="71">
        <v>1</v>
      </c>
      <c r="C33" s="74" t="s">
        <v>123</v>
      </c>
      <c r="D33" s="75" t="str">
        <f>"14507859"</f>
        <v>14507859</v>
      </c>
      <c r="E33" s="71" t="s">
        <v>124</v>
      </c>
      <c r="F33" s="10" t="s">
        <v>16</v>
      </c>
      <c r="G33" s="11" t="s">
        <v>125</v>
      </c>
      <c r="H33" s="12" t="s">
        <v>126</v>
      </c>
      <c r="I33" s="10" t="s">
        <v>127</v>
      </c>
      <c r="J33" s="76" t="s">
        <v>20</v>
      </c>
      <c r="K33" s="71" t="s">
        <v>128</v>
      </c>
    </row>
    <row r="34" spans="1:11" ht="27" customHeight="1" x14ac:dyDescent="0.25">
      <c r="A34" s="81"/>
      <c r="B34" s="71"/>
      <c r="C34" s="74"/>
      <c r="D34" s="75"/>
      <c r="E34" s="71"/>
      <c r="F34" s="10" t="s">
        <v>129</v>
      </c>
      <c r="G34" s="11" t="s">
        <v>125</v>
      </c>
      <c r="H34" s="12" t="s">
        <v>126</v>
      </c>
      <c r="I34" s="10" t="s">
        <v>127</v>
      </c>
      <c r="J34" s="76"/>
      <c r="K34" s="71"/>
    </row>
    <row r="35" spans="1:11" ht="27" customHeight="1" x14ac:dyDescent="0.25">
      <c r="A35" s="81"/>
      <c r="B35" s="71">
        <v>2</v>
      </c>
      <c r="C35" s="74" t="s">
        <v>130</v>
      </c>
      <c r="D35" s="75" t="str">
        <f>"54897410"</f>
        <v>54897410</v>
      </c>
      <c r="E35" s="71" t="s">
        <v>131</v>
      </c>
      <c r="F35" s="10" t="s">
        <v>132</v>
      </c>
      <c r="G35" s="76" t="s">
        <v>63</v>
      </c>
      <c r="H35" s="76"/>
      <c r="I35" s="76"/>
      <c r="J35" s="71" t="s">
        <v>20</v>
      </c>
      <c r="K35" s="71" t="s">
        <v>133</v>
      </c>
    </row>
    <row r="36" spans="1:11" ht="27" customHeight="1" x14ac:dyDescent="0.25">
      <c r="A36" s="81"/>
      <c r="B36" s="71"/>
      <c r="C36" s="74"/>
      <c r="D36" s="75"/>
      <c r="E36" s="71"/>
      <c r="F36" s="10" t="s">
        <v>134</v>
      </c>
      <c r="G36" s="76" t="s">
        <v>63</v>
      </c>
      <c r="H36" s="76"/>
      <c r="I36" s="76"/>
      <c r="J36" s="71"/>
      <c r="K36" s="71"/>
    </row>
    <row r="37" spans="1:11" ht="27" customHeight="1" x14ac:dyDescent="0.25">
      <c r="A37" s="81"/>
      <c r="B37" s="71">
        <v>3</v>
      </c>
      <c r="C37" s="74" t="s">
        <v>135</v>
      </c>
      <c r="D37" s="75" t="str">
        <f>"25500852"</f>
        <v>25500852</v>
      </c>
      <c r="E37" s="71" t="s">
        <v>136</v>
      </c>
      <c r="F37" s="10" t="s">
        <v>16</v>
      </c>
      <c r="G37" s="11" t="s">
        <v>137</v>
      </c>
      <c r="H37" s="21" t="s">
        <v>138</v>
      </c>
      <c r="I37" s="16" t="s">
        <v>139</v>
      </c>
      <c r="J37" s="71" t="s">
        <v>20</v>
      </c>
      <c r="K37" s="71" t="s">
        <v>140</v>
      </c>
    </row>
    <row r="38" spans="1:11" ht="27" customHeight="1" x14ac:dyDescent="0.25">
      <c r="A38" s="73"/>
      <c r="B38" s="71"/>
      <c r="C38" s="74"/>
      <c r="D38" s="75"/>
      <c r="E38" s="71"/>
      <c r="F38" s="10" t="s">
        <v>129</v>
      </c>
      <c r="G38" s="10" t="s">
        <v>137</v>
      </c>
      <c r="H38" s="21" t="s">
        <v>138</v>
      </c>
      <c r="I38" s="16" t="s">
        <v>139</v>
      </c>
      <c r="J38" s="71"/>
      <c r="K38" s="71"/>
    </row>
    <row r="39" spans="1:11" ht="40.5" customHeight="1" x14ac:dyDescent="0.25">
      <c r="A39" s="72" t="s">
        <v>59</v>
      </c>
      <c r="B39" s="1">
        <v>1</v>
      </c>
      <c r="C39" s="16" t="s">
        <v>141</v>
      </c>
      <c r="D39" s="15" t="str">
        <f>"57124741"</f>
        <v>57124741</v>
      </c>
      <c r="E39" s="1" t="s">
        <v>142</v>
      </c>
      <c r="F39" s="10" t="s">
        <v>132</v>
      </c>
      <c r="G39" s="76" t="s">
        <v>63</v>
      </c>
      <c r="H39" s="76"/>
      <c r="I39" s="76"/>
      <c r="J39" s="2" t="s">
        <v>20</v>
      </c>
      <c r="K39" s="2" t="s">
        <v>143</v>
      </c>
    </row>
    <row r="40" spans="1:11" ht="27" customHeight="1" x14ac:dyDescent="0.25">
      <c r="A40" s="81"/>
      <c r="B40" s="71">
        <v>2</v>
      </c>
      <c r="C40" s="74" t="s">
        <v>144</v>
      </c>
      <c r="D40" s="75" t="str">
        <f>"25095692"</f>
        <v>25095692</v>
      </c>
      <c r="E40" s="71" t="s">
        <v>145</v>
      </c>
      <c r="F40" s="10" t="s">
        <v>16</v>
      </c>
      <c r="G40" s="11">
        <v>67962</v>
      </c>
      <c r="H40" s="22" t="s">
        <v>146</v>
      </c>
      <c r="I40" s="16" t="s">
        <v>147</v>
      </c>
      <c r="J40" s="71" t="s">
        <v>20</v>
      </c>
      <c r="K40" s="71" t="s">
        <v>74</v>
      </c>
    </row>
    <row r="41" spans="1:11" ht="27" customHeight="1" x14ac:dyDescent="0.25">
      <c r="A41" s="73"/>
      <c r="B41" s="71"/>
      <c r="C41" s="74"/>
      <c r="D41" s="75"/>
      <c r="E41" s="71"/>
      <c r="F41" s="10" t="s">
        <v>22</v>
      </c>
      <c r="G41" s="11">
        <v>67962</v>
      </c>
      <c r="H41" s="22" t="s">
        <v>148</v>
      </c>
      <c r="I41" s="16" t="s">
        <v>147</v>
      </c>
      <c r="J41" s="71"/>
      <c r="K41" s="71"/>
    </row>
    <row r="42" spans="1:11" ht="27" customHeight="1" x14ac:dyDescent="0.25">
      <c r="A42" s="72" t="s">
        <v>149</v>
      </c>
      <c r="B42" s="71">
        <v>1</v>
      </c>
      <c r="C42" s="74" t="s">
        <v>150</v>
      </c>
      <c r="D42" s="75" t="str">
        <f>"05817738"</f>
        <v>05817738</v>
      </c>
      <c r="E42" s="71" t="s">
        <v>151</v>
      </c>
      <c r="F42" s="10" t="s">
        <v>16</v>
      </c>
      <c r="G42" s="11" t="s">
        <v>152</v>
      </c>
      <c r="H42" s="21" t="s">
        <v>153</v>
      </c>
      <c r="I42" s="16" t="s">
        <v>73</v>
      </c>
      <c r="J42" s="71" t="s">
        <v>20</v>
      </c>
      <c r="K42" s="71" t="s">
        <v>154</v>
      </c>
    </row>
    <row r="43" spans="1:11" ht="27" customHeight="1" x14ac:dyDescent="0.25">
      <c r="A43" s="73"/>
      <c r="B43" s="71"/>
      <c r="C43" s="74"/>
      <c r="D43" s="75"/>
      <c r="E43" s="71"/>
      <c r="F43" s="10" t="s">
        <v>22</v>
      </c>
      <c r="G43" s="76" t="s">
        <v>84</v>
      </c>
      <c r="H43" s="76"/>
      <c r="I43" s="16" t="s">
        <v>73</v>
      </c>
      <c r="J43" s="71"/>
      <c r="K43" s="71"/>
    </row>
    <row r="44" spans="1:11" ht="42.75" customHeight="1" x14ac:dyDescent="0.25">
      <c r="A44" s="72" t="s">
        <v>81</v>
      </c>
      <c r="B44" s="1">
        <v>1</v>
      </c>
      <c r="C44" s="23" t="s">
        <v>155</v>
      </c>
      <c r="D44" s="15" t="str">
        <f>"74404268"</f>
        <v>74404268</v>
      </c>
      <c r="E44" s="24" t="s">
        <v>156</v>
      </c>
      <c r="F44" s="25" t="s">
        <v>16</v>
      </c>
      <c r="G44" s="25" t="s">
        <v>157</v>
      </c>
      <c r="H44" s="23" t="s">
        <v>158</v>
      </c>
      <c r="I44" s="10" t="s">
        <v>85</v>
      </c>
      <c r="J44" s="2" t="s">
        <v>20</v>
      </c>
      <c r="K44" s="19" t="s">
        <v>80</v>
      </c>
    </row>
    <row r="45" spans="1:11" ht="42.75" customHeight="1" x14ac:dyDescent="0.25">
      <c r="A45" s="81"/>
      <c r="B45" s="1">
        <v>2</v>
      </c>
      <c r="C45" s="23" t="s">
        <v>159</v>
      </c>
      <c r="D45" s="15" t="str">
        <f>"97538982"</f>
        <v>97538982</v>
      </c>
      <c r="E45" s="24" t="s">
        <v>160</v>
      </c>
      <c r="F45" s="25" t="s">
        <v>16</v>
      </c>
      <c r="G45" s="25" t="s">
        <v>161</v>
      </c>
      <c r="H45" s="25" t="s">
        <v>162</v>
      </c>
      <c r="I45" s="25" t="s">
        <v>85</v>
      </c>
      <c r="J45" s="2" t="s">
        <v>20</v>
      </c>
      <c r="K45" s="19" t="s">
        <v>80</v>
      </c>
    </row>
    <row r="46" spans="1:11" ht="42.75" customHeight="1" x14ac:dyDescent="0.25">
      <c r="A46" s="81"/>
      <c r="B46" s="1">
        <v>3</v>
      </c>
      <c r="C46" s="23" t="s">
        <v>163</v>
      </c>
      <c r="D46" s="15" t="str">
        <f>"55384137"</f>
        <v>55384137</v>
      </c>
      <c r="E46" s="18" t="s">
        <v>164</v>
      </c>
      <c r="F46" s="25" t="s">
        <v>16</v>
      </c>
      <c r="G46" s="91" t="s">
        <v>84</v>
      </c>
      <c r="H46" s="91"/>
      <c r="I46" s="25" t="s">
        <v>85</v>
      </c>
      <c r="J46" s="19" t="s">
        <v>20</v>
      </c>
      <c r="K46" s="19" t="s">
        <v>67</v>
      </c>
    </row>
    <row r="47" spans="1:11" ht="42.75" customHeight="1" x14ac:dyDescent="0.25">
      <c r="A47" s="81"/>
      <c r="B47" s="1">
        <v>4</v>
      </c>
      <c r="C47" s="23" t="s">
        <v>165</v>
      </c>
      <c r="D47" s="15" t="str">
        <f>"96733213"</f>
        <v>96733213</v>
      </c>
      <c r="E47" s="26" t="s">
        <v>166</v>
      </c>
      <c r="F47" s="25" t="s">
        <v>16</v>
      </c>
      <c r="G47" s="25" t="s">
        <v>167</v>
      </c>
      <c r="H47" s="27" t="s">
        <v>168</v>
      </c>
      <c r="I47" s="25" t="s">
        <v>73</v>
      </c>
      <c r="J47" s="19" t="s">
        <v>20</v>
      </c>
      <c r="K47" s="19" t="s">
        <v>169</v>
      </c>
    </row>
    <row r="48" spans="1:11" ht="42.75" customHeight="1" x14ac:dyDescent="0.25">
      <c r="A48" s="81"/>
      <c r="B48" s="1">
        <v>5</v>
      </c>
      <c r="C48" s="23" t="s">
        <v>170</v>
      </c>
      <c r="D48" s="15" t="str">
        <f>"23460693"</f>
        <v>23460693</v>
      </c>
      <c r="E48" s="18" t="s">
        <v>171</v>
      </c>
      <c r="F48" s="25" t="s">
        <v>16</v>
      </c>
      <c r="G48" s="25" t="s">
        <v>172</v>
      </c>
      <c r="H48" s="27" t="s">
        <v>173</v>
      </c>
      <c r="I48" s="25" t="s">
        <v>73</v>
      </c>
      <c r="J48" s="19" t="s">
        <v>20</v>
      </c>
      <c r="K48" s="19" t="s">
        <v>174</v>
      </c>
    </row>
    <row r="49" spans="1:11" ht="42.75" customHeight="1" x14ac:dyDescent="0.25">
      <c r="A49" s="81"/>
      <c r="B49" s="1">
        <v>6</v>
      </c>
      <c r="C49" s="16" t="s">
        <v>175</v>
      </c>
      <c r="D49" s="15" t="str">
        <f>"79268490"</f>
        <v>79268490</v>
      </c>
      <c r="E49" s="28" t="s">
        <v>176</v>
      </c>
      <c r="F49" s="10" t="s">
        <v>16</v>
      </c>
      <c r="G49" s="76" t="s">
        <v>84</v>
      </c>
      <c r="H49" s="76"/>
      <c r="I49" s="16" t="s">
        <v>85</v>
      </c>
      <c r="J49" s="19" t="s">
        <v>20</v>
      </c>
      <c r="K49" s="2" t="s">
        <v>110</v>
      </c>
    </row>
    <row r="50" spans="1:11" ht="42.75" customHeight="1" x14ac:dyDescent="0.25">
      <c r="A50" s="81"/>
      <c r="B50" s="1">
        <v>7</v>
      </c>
      <c r="C50" s="17" t="s">
        <v>177</v>
      </c>
      <c r="D50" s="15" t="str">
        <f>"34323341"</f>
        <v>34323341</v>
      </c>
      <c r="E50" s="18" t="s">
        <v>178</v>
      </c>
      <c r="F50" s="25" t="s">
        <v>16</v>
      </c>
      <c r="G50" s="25" t="s">
        <v>179</v>
      </c>
      <c r="H50" s="27" t="s">
        <v>109</v>
      </c>
      <c r="I50" s="23" t="s">
        <v>73</v>
      </c>
      <c r="J50" s="2" t="s">
        <v>20</v>
      </c>
      <c r="K50" s="19" t="s">
        <v>115</v>
      </c>
    </row>
    <row r="51" spans="1:11" ht="42.75" customHeight="1" x14ac:dyDescent="0.25">
      <c r="A51" s="81"/>
      <c r="B51" s="1">
        <v>8</v>
      </c>
      <c r="C51" s="17" t="s">
        <v>180</v>
      </c>
      <c r="D51" s="15" t="str">
        <f>"36580807"</f>
        <v>36580807</v>
      </c>
      <c r="E51" s="18" t="s">
        <v>181</v>
      </c>
      <c r="F51" s="25" t="s">
        <v>16</v>
      </c>
      <c r="G51" s="27" t="s">
        <v>182</v>
      </c>
      <c r="H51" s="27" t="s">
        <v>183</v>
      </c>
      <c r="I51" s="23" t="s">
        <v>184</v>
      </c>
      <c r="J51" s="2" t="s">
        <v>20</v>
      </c>
      <c r="K51" s="19" t="s">
        <v>120</v>
      </c>
    </row>
    <row r="52" spans="1:11" ht="42.75" customHeight="1" x14ac:dyDescent="0.25">
      <c r="A52" s="73"/>
      <c r="B52" s="1">
        <v>9</v>
      </c>
      <c r="C52" s="17" t="s">
        <v>185</v>
      </c>
      <c r="D52" s="15" t="str">
        <f>"51972706"</f>
        <v>51972706</v>
      </c>
      <c r="E52" s="18" t="s">
        <v>186</v>
      </c>
      <c r="F52" s="25" t="s">
        <v>16</v>
      </c>
      <c r="G52" s="25" t="s">
        <v>187</v>
      </c>
      <c r="H52" s="27" t="s">
        <v>188</v>
      </c>
      <c r="I52" s="23" t="s">
        <v>73</v>
      </c>
      <c r="J52" s="2" t="s">
        <v>20</v>
      </c>
      <c r="K52" s="19" t="s">
        <v>120</v>
      </c>
    </row>
    <row r="53" spans="1:11" ht="42.75" customHeight="1" x14ac:dyDescent="0.25">
      <c r="A53" s="82" t="s">
        <v>189</v>
      </c>
      <c r="B53" s="83"/>
      <c r="C53" s="83"/>
      <c r="D53" s="83"/>
      <c r="E53" s="84"/>
      <c r="F53" s="85" t="s">
        <v>33</v>
      </c>
      <c r="G53" s="85"/>
      <c r="H53" s="85"/>
      <c r="I53" s="85"/>
      <c r="J53" s="8"/>
      <c r="K53" s="9"/>
    </row>
    <row r="54" spans="1:11" ht="42.75" customHeight="1" x14ac:dyDescent="0.25">
      <c r="A54" s="4" t="s">
        <v>2</v>
      </c>
      <c r="B54" s="5" t="s">
        <v>3</v>
      </c>
      <c r="C54" s="4" t="s">
        <v>4</v>
      </c>
      <c r="D54" s="6" t="s">
        <v>5</v>
      </c>
      <c r="E54" s="5" t="s">
        <v>6</v>
      </c>
      <c r="F54" s="7" t="s">
        <v>7</v>
      </c>
      <c r="G54" s="7" t="s">
        <v>8</v>
      </c>
      <c r="H54" s="8" t="s">
        <v>9</v>
      </c>
      <c r="I54" s="7" t="s">
        <v>10</v>
      </c>
      <c r="J54" s="5" t="s">
        <v>34</v>
      </c>
      <c r="K54" s="9" t="s">
        <v>12</v>
      </c>
    </row>
    <row r="55" spans="1:11" ht="27" customHeight="1" x14ac:dyDescent="0.25">
      <c r="A55" s="72" t="s">
        <v>122</v>
      </c>
      <c r="B55" s="71">
        <v>1</v>
      </c>
      <c r="C55" s="74" t="s">
        <v>190</v>
      </c>
      <c r="D55" s="75" t="str">
        <f>"47245361"</f>
        <v>47245361</v>
      </c>
      <c r="E55" s="71" t="s">
        <v>191</v>
      </c>
      <c r="F55" s="10" t="s">
        <v>16</v>
      </c>
      <c r="G55" s="11" t="s">
        <v>192</v>
      </c>
      <c r="H55" s="29" t="s">
        <v>193</v>
      </c>
      <c r="I55" s="16" t="s">
        <v>184</v>
      </c>
      <c r="J55" s="71" t="s">
        <v>20</v>
      </c>
      <c r="K55" s="71" t="s">
        <v>194</v>
      </c>
    </row>
    <row r="56" spans="1:11" ht="27" customHeight="1" x14ac:dyDescent="0.25">
      <c r="A56" s="81"/>
      <c r="B56" s="71"/>
      <c r="C56" s="74"/>
      <c r="D56" s="75"/>
      <c r="E56" s="71"/>
      <c r="F56" s="10" t="s">
        <v>129</v>
      </c>
      <c r="G56" s="11" t="s">
        <v>192</v>
      </c>
      <c r="H56" s="29" t="s">
        <v>195</v>
      </c>
      <c r="I56" s="16" t="s">
        <v>184</v>
      </c>
      <c r="J56" s="71"/>
      <c r="K56" s="71"/>
    </row>
    <row r="57" spans="1:11" ht="48" customHeight="1" x14ac:dyDescent="0.25">
      <c r="A57" s="73"/>
      <c r="B57" s="1">
        <v>2</v>
      </c>
      <c r="C57" s="16" t="s">
        <v>196</v>
      </c>
      <c r="D57" s="15" t="str">
        <f>"81624375"</f>
        <v>81624375</v>
      </c>
      <c r="E57" s="1" t="s">
        <v>197</v>
      </c>
      <c r="F57" s="16" t="s">
        <v>198</v>
      </c>
      <c r="G57" s="80" t="s">
        <v>63</v>
      </c>
      <c r="H57" s="80"/>
      <c r="I57" s="80"/>
      <c r="J57" s="2" t="s">
        <v>20</v>
      </c>
      <c r="K57" s="2" t="s">
        <v>29</v>
      </c>
    </row>
    <row r="58" spans="1:11" ht="27" customHeight="1" x14ac:dyDescent="0.25">
      <c r="A58" s="72" t="s">
        <v>51</v>
      </c>
      <c r="B58" s="71">
        <v>1</v>
      </c>
      <c r="C58" s="74" t="s">
        <v>199</v>
      </c>
      <c r="D58" s="75" t="str">
        <f>"74472799"</f>
        <v>74472799</v>
      </c>
      <c r="E58" s="71" t="s">
        <v>200</v>
      </c>
      <c r="F58" s="10" t="s">
        <v>16</v>
      </c>
      <c r="G58" s="11" t="s">
        <v>201</v>
      </c>
      <c r="H58" s="16" t="s">
        <v>202</v>
      </c>
      <c r="I58" s="16" t="s">
        <v>85</v>
      </c>
      <c r="J58" s="71" t="s">
        <v>20</v>
      </c>
      <c r="K58" s="71" t="s">
        <v>56</v>
      </c>
    </row>
    <row r="59" spans="1:11" ht="27" customHeight="1" x14ac:dyDescent="0.25">
      <c r="A59" s="73"/>
      <c r="B59" s="71"/>
      <c r="C59" s="74"/>
      <c r="D59" s="75"/>
      <c r="E59" s="71"/>
      <c r="F59" s="10" t="s">
        <v>129</v>
      </c>
      <c r="G59" s="11" t="s">
        <v>203</v>
      </c>
      <c r="H59" s="16" t="s">
        <v>204</v>
      </c>
      <c r="I59" s="16" t="s">
        <v>85</v>
      </c>
      <c r="J59" s="71"/>
      <c r="K59" s="71"/>
    </row>
    <row r="60" spans="1:11" ht="43.5" customHeight="1" x14ac:dyDescent="0.25">
      <c r="A60" s="72" t="s">
        <v>59</v>
      </c>
      <c r="B60" s="1">
        <v>1</v>
      </c>
      <c r="C60" s="16" t="s">
        <v>205</v>
      </c>
      <c r="D60" s="15" t="str">
        <f>"04054040"</f>
        <v>04054040</v>
      </c>
      <c r="E60" s="1" t="s">
        <v>206</v>
      </c>
      <c r="F60" s="10" t="s">
        <v>132</v>
      </c>
      <c r="G60" s="76" t="s">
        <v>63</v>
      </c>
      <c r="H60" s="76"/>
      <c r="I60" s="76"/>
      <c r="J60" s="2" t="s">
        <v>20</v>
      </c>
      <c r="K60" s="2" t="s">
        <v>56</v>
      </c>
    </row>
    <row r="61" spans="1:11" ht="43.5" customHeight="1" x14ac:dyDescent="0.25">
      <c r="A61" s="81"/>
      <c r="B61" s="1">
        <v>2</v>
      </c>
      <c r="C61" s="16" t="s">
        <v>207</v>
      </c>
      <c r="D61" s="15" t="str">
        <f>"95443592"</f>
        <v>95443592</v>
      </c>
      <c r="E61" s="1" t="s">
        <v>208</v>
      </c>
      <c r="F61" s="10" t="s">
        <v>132</v>
      </c>
      <c r="G61" s="76" t="s">
        <v>63</v>
      </c>
      <c r="H61" s="76"/>
      <c r="I61" s="76"/>
      <c r="J61" s="2" t="s">
        <v>20</v>
      </c>
      <c r="K61" s="2" t="s">
        <v>56</v>
      </c>
    </row>
    <row r="62" spans="1:11" ht="27" customHeight="1" x14ac:dyDescent="0.25">
      <c r="A62" s="81"/>
      <c r="B62" s="71">
        <v>3</v>
      </c>
      <c r="C62" s="74" t="s">
        <v>209</v>
      </c>
      <c r="D62" s="75" t="str">
        <f>"84483296"</f>
        <v>84483296</v>
      </c>
      <c r="E62" s="92" t="s">
        <v>210</v>
      </c>
      <c r="F62" s="10" t="s">
        <v>16</v>
      </c>
      <c r="G62" s="11" t="s">
        <v>211</v>
      </c>
      <c r="H62" s="16" t="s">
        <v>212</v>
      </c>
      <c r="I62" s="16" t="s">
        <v>85</v>
      </c>
      <c r="J62" s="71" t="s">
        <v>20</v>
      </c>
      <c r="K62" s="71" t="s">
        <v>74</v>
      </c>
    </row>
    <row r="63" spans="1:11" ht="27" customHeight="1" x14ac:dyDescent="0.25">
      <c r="A63" s="73"/>
      <c r="B63" s="71"/>
      <c r="C63" s="74"/>
      <c r="D63" s="75"/>
      <c r="E63" s="94"/>
      <c r="F63" s="10" t="s">
        <v>22</v>
      </c>
      <c r="G63" s="76" t="s">
        <v>84</v>
      </c>
      <c r="H63" s="76"/>
      <c r="I63" s="16" t="s">
        <v>85</v>
      </c>
      <c r="J63" s="71"/>
      <c r="K63" s="71"/>
    </row>
    <row r="64" spans="1:11" ht="42.75" customHeight="1" x14ac:dyDescent="0.25">
      <c r="A64" s="72" t="s">
        <v>81</v>
      </c>
      <c r="B64" s="1">
        <v>1</v>
      </c>
      <c r="C64" s="10" t="s">
        <v>213</v>
      </c>
      <c r="D64" s="15" t="str">
        <f>"57480732"</f>
        <v>57480732</v>
      </c>
      <c r="E64" s="1" t="s">
        <v>214</v>
      </c>
      <c r="F64" s="10" t="s">
        <v>16</v>
      </c>
      <c r="G64" s="12" t="s">
        <v>215</v>
      </c>
      <c r="H64" s="10" t="s">
        <v>216</v>
      </c>
      <c r="I64" s="10" t="s">
        <v>85</v>
      </c>
      <c r="J64" s="2" t="s">
        <v>20</v>
      </c>
      <c r="K64" s="2" t="s">
        <v>154</v>
      </c>
    </row>
    <row r="65" spans="1:11" ht="42.75" customHeight="1" x14ac:dyDescent="0.25">
      <c r="A65" s="81"/>
      <c r="B65" s="1">
        <v>2</v>
      </c>
      <c r="C65" s="23" t="s">
        <v>217</v>
      </c>
      <c r="D65" s="15" t="str">
        <f>"29197872"</f>
        <v>29197872</v>
      </c>
      <c r="E65" s="18" t="s">
        <v>218</v>
      </c>
      <c r="F65" s="25" t="s">
        <v>16</v>
      </c>
      <c r="G65" s="23" t="s">
        <v>219</v>
      </c>
      <c r="H65" s="25" t="s">
        <v>220</v>
      </c>
      <c r="I65" s="25" t="s">
        <v>73</v>
      </c>
      <c r="J65" s="2" t="s">
        <v>20</v>
      </c>
      <c r="K65" s="19" t="s">
        <v>80</v>
      </c>
    </row>
    <row r="66" spans="1:11" ht="42.75" customHeight="1" x14ac:dyDescent="0.25">
      <c r="A66" s="81"/>
      <c r="B66" s="1">
        <v>3</v>
      </c>
      <c r="C66" s="23" t="s">
        <v>221</v>
      </c>
      <c r="D66" s="15" t="str">
        <f>"61878907"</f>
        <v>61878907</v>
      </c>
      <c r="E66" s="18" t="s">
        <v>176</v>
      </c>
      <c r="F66" s="25" t="s">
        <v>16</v>
      </c>
      <c r="G66" s="23" t="s">
        <v>222</v>
      </c>
      <c r="H66" s="27" t="s">
        <v>223</v>
      </c>
      <c r="I66" s="25" t="s">
        <v>73</v>
      </c>
      <c r="J66" s="2" t="s">
        <v>20</v>
      </c>
      <c r="K66" s="19" t="s">
        <v>67</v>
      </c>
    </row>
    <row r="67" spans="1:11" ht="42.75" customHeight="1" x14ac:dyDescent="0.25">
      <c r="A67" s="81"/>
      <c r="B67" s="1">
        <v>4</v>
      </c>
      <c r="C67" s="23" t="s">
        <v>224</v>
      </c>
      <c r="D67" s="15" t="str">
        <f>"98130280"</f>
        <v>98130280</v>
      </c>
      <c r="E67" s="18" t="s">
        <v>100</v>
      </c>
      <c r="F67" s="25" t="s">
        <v>16</v>
      </c>
      <c r="G67" s="23" t="s">
        <v>225</v>
      </c>
      <c r="H67" s="18" t="s">
        <v>226</v>
      </c>
      <c r="I67" s="25" t="s">
        <v>73</v>
      </c>
      <c r="J67" s="2" t="s">
        <v>20</v>
      </c>
      <c r="K67" s="19" t="s">
        <v>67</v>
      </c>
    </row>
    <row r="68" spans="1:11" ht="42.75" customHeight="1" x14ac:dyDescent="0.25">
      <c r="A68" s="81"/>
      <c r="B68" s="1">
        <v>5</v>
      </c>
      <c r="C68" s="10" t="s">
        <v>227</v>
      </c>
      <c r="D68" s="15" t="str">
        <f>"59054247"</f>
        <v>59054247</v>
      </c>
      <c r="E68" s="28" t="s">
        <v>228</v>
      </c>
      <c r="F68" s="10" t="s">
        <v>16</v>
      </c>
      <c r="G68" s="23" t="s">
        <v>229</v>
      </c>
      <c r="H68" s="18" t="s">
        <v>230</v>
      </c>
      <c r="I68" s="25" t="s">
        <v>73</v>
      </c>
      <c r="J68" s="2" t="s">
        <v>20</v>
      </c>
      <c r="K68" s="2" t="s">
        <v>110</v>
      </c>
    </row>
    <row r="69" spans="1:11" ht="42.75" customHeight="1" x14ac:dyDescent="0.25">
      <c r="A69" s="81"/>
      <c r="B69" s="1">
        <v>6</v>
      </c>
      <c r="C69" s="10" t="s">
        <v>231</v>
      </c>
      <c r="D69" s="15" t="str">
        <f>"25738218"</f>
        <v>25738218</v>
      </c>
      <c r="E69" s="28" t="s">
        <v>232</v>
      </c>
      <c r="F69" s="10" t="s">
        <v>16</v>
      </c>
      <c r="G69" s="10" t="s">
        <v>233</v>
      </c>
      <c r="H69" s="24" t="s">
        <v>234</v>
      </c>
      <c r="I69" s="25" t="s">
        <v>73</v>
      </c>
      <c r="J69" s="2" t="s">
        <v>20</v>
      </c>
      <c r="K69" s="2" t="s">
        <v>115</v>
      </c>
    </row>
    <row r="70" spans="1:11" ht="42.75" customHeight="1" x14ac:dyDescent="0.25">
      <c r="A70" s="81"/>
      <c r="B70" s="1">
        <v>7</v>
      </c>
      <c r="C70" s="10" t="s">
        <v>235</v>
      </c>
      <c r="D70" s="15" t="str">
        <f>"55547346"</f>
        <v>55547346</v>
      </c>
      <c r="E70" s="28" t="s">
        <v>236</v>
      </c>
      <c r="F70" s="10" t="s">
        <v>16</v>
      </c>
      <c r="G70" s="10" t="s">
        <v>237</v>
      </c>
      <c r="H70" s="24" t="s">
        <v>238</v>
      </c>
      <c r="I70" s="25" t="s">
        <v>73</v>
      </c>
      <c r="J70" s="2" t="s">
        <v>20</v>
      </c>
      <c r="K70" s="2"/>
    </row>
    <row r="71" spans="1:11" ht="42.75" customHeight="1" x14ac:dyDescent="0.25">
      <c r="A71" s="73"/>
      <c r="B71" s="1">
        <v>8</v>
      </c>
      <c r="C71" s="10" t="s">
        <v>239</v>
      </c>
      <c r="D71" s="15">
        <v>34372013</v>
      </c>
      <c r="E71" s="28" t="s">
        <v>240</v>
      </c>
      <c r="F71" s="10" t="s">
        <v>16</v>
      </c>
      <c r="G71" s="10" t="s">
        <v>241</v>
      </c>
      <c r="H71" s="24" t="s">
        <v>242</v>
      </c>
      <c r="I71" s="25" t="s">
        <v>73</v>
      </c>
      <c r="J71" s="2" t="s">
        <v>20</v>
      </c>
      <c r="K71" s="2"/>
    </row>
    <row r="72" spans="1:11" ht="42.75" customHeight="1" x14ac:dyDescent="0.25">
      <c r="A72" s="16" t="s">
        <v>77</v>
      </c>
      <c r="B72" s="1">
        <v>1</v>
      </c>
      <c r="C72" s="10" t="s">
        <v>243</v>
      </c>
      <c r="D72" s="15" t="str">
        <f>"83619664"</f>
        <v>83619664</v>
      </c>
      <c r="E72" s="28" t="s">
        <v>244</v>
      </c>
      <c r="F72" s="10" t="s">
        <v>245</v>
      </c>
      <c r="G72" s="80" t="s">
        <v>63</v>
      </c>
      <c r="H72" s="80"/>
      <c r="I72" s="80"/>
      <c r="J72" s="2" t="s">
        <v>20</v>
      </c>
      <c r="K72" s="2" t="s">
        <v>67</v>
      </c>
    </row>
    <row r="73" spans="1:11" ht="42.75" customHeight="1" x14ac:dyDescent="0.25">
      <c r="A73" s="82" t="s">
        <v>246</v>
      </c>
      <c r="B73" s="83"/>
      <c r="C73" s="83"/>
      <c r="D73" s="83"/>
      <c r="E73" s="84"/>
      <c r="F73" s="85" t="s">
        <v>33</v>
      </c>
      <c r="G73" s="85"/>
      <c r="H73" s="85"/>
      <c r="I73" s="85"/>
      <c r="J73" s="8"/>
      <c r="K73" s="9"/>
    </row>
    <row r="74" spans="1:11" ht="42.75" customHeight="1" x14ac:dyDescent="0.25">
      <c r="A74" s="4" t="s">
        <v>2</v>
      </c>
      <c r="B74" s="5" t="s">
        <v>3</v>
      </c>
      <c r="C74" s="4" t="s">
        <v>4</v>
      </c>
      <c r="D74" s="6" t="s">
        <v>5</v>
      </c>
      <c r="E74" s="5" t="s">
        <v>6</v>
      </c>
      <c r="F74" s="5" t="s">
        <v>7</v>
      </c>
      <c r="G74" s="5" t="s">
        <v>8</v>
      </c>
      <c r="H74" s="9" t="s">
        <v>9</v>
      </c>
      <c r="I74" s="9" t="s">
        <v>10</v>
      </c>
      <c r="J74" s="5" t="s">
        <v>34</v>
      </c>
      <c r="K74" s="9" t="s">
        <v>12</v>
      </c>
    </row>
    <row r="75" spans="1:11" ht="24" customHeight="1" x14ac:dyDescent="0.25">
      <c r="A75" s="72" t="s">
        <v>122</v>
      </c>
      <c r="B75" s="71">
        <v>1</v>
      </c>
      <c r="C75" s="74" t="s">
        <v>247</v>
      </c>
      <c r="D75" s="75" t="str">
        <f>"09823864"</f>
        <v>09823864</v>
      </c>
      <c r="E75" s="71" t="s">
        <v>248</v>
      </c>
      <c r="F75" s="10" t="s">
        <v>16</v>
      </c>
      <c r="G75" s="11" t="s">
        <v>249</v>
      </c>
      <c r="H75" s="11" t="s">
        <v>250</v>
      </c>
      <c r="I75" s="10" t="s">
        <v>73</v>
      </c>
      <c r="J75" s="76" t="s">
        <v>20</v>
      </c>
      <c r="K75" s="71" t="s">
        <v>140</v>
      </c>
    </row>
    <row r="76" spans="1:11" ht="24" customHeight="1" x14ac:dyDescent="0.25">
      <c r="A76" s="81"/>
      <c r="B76" s="71"/>
      <c r="C76" s="74"/>
      <c r="D76" s="75"/>
      <c r="E76" s="71"/>
      <c r="F76" s="10" t="s">
        <v>22</v>
      </c>
      <c r="G76" s="11" t="s">
        <v>251</v>
      </c>
      <c r="H76" s="11" t="s">
        <v>252</v>
      </c>
      <c r="I76" s="10" t="s">
        <v>73</v>
      </c>
      <c r="J76" s="76"/>
      <c r="K76" s="71"/>
    </row>
    <row r="77" spans="1:11" ht="24" customHeight="1" x14ac:dyDescent="0.25">
      <c r="A77" s="81"/>
      <c r="B77" s="71">
        <v>2</v>
      </c>
      <c r="C77" s="74" t="s">
        <v>253</v>
      </c>
      <c r="D77" s="75" t="str">
        <f>"40866430"</f>
        <v>40866430</v>
      </c>
      <c r="E77" s="71" t="s">
        <v>254</v>
      </c>
      <c r="F77" s="10" t="s">
        <v>16</v>
      </c>
      <c r="G77" s="10" t="s">
        <v>255</v>
      </c>
      <c r="H77" s="12" t="s">
        <v>256</v>
      </c>
      <c r="I77" s="10" t="s">
        <v>257</v>
      </c>
      <c r="J77" s="76" t="s">
        <v>20</v>
      </c>
      <c r="K77" s="71" t="s">
        <v>258</v>
      </c>
    </row>
    <row r="78" spans="1:11" ht="24" customHeight="1" x14ac:dyDescent="0.25">
      <c r="A78" s="81"/>
      <c r="B78" s="71"/>
      <c r="C78" s="74"/>
      <c r="D78" s="75"/>
      <c r="E78" s="71"/>
      <c r="F78" s="10" t="s">
        <v>22</v>
      </c>
      <c r="G78" s="10" t="s">
        <v>259</v>
      </c>
      <c r="H78" s="12" t="s">
        <v>260</v>
      </c>
      <c r="I78" s="10" t="s">
        <v>257</v>
      </c>
      <c r="J78" s="76"/>
      <c r="K78" s="71"/>
    </row>
    <row r="79" spans="1:11" ht="24" customHeight="1" x14ac:dyDescent="0.25">
      <c r="A79" s="81"/>
      <c r="B79" s="71">
        <v>3</v>
      </c>
      <c r="C79" s="74" t="s">
        <v>261</v>
      </c>
      <c r="D79" s="75" t="str">
        <f>"66118605"</f>
        <v>66118605</v>
      </c>
      <c r="E79" s="71" t="s">
        <v>262</v>
      </c>
      <c r="F79" s="10" t="s">
        <v>245</v>
      </c>
      <c r="G79" s="76" t="s">
        <v>63</v>
      </c>
      <c r="H79" s="76"/>
      <c r="I79" s="76"/>
      <c r="J79" s="76" t="s">
        <v>20</v>
      </c>
      <c r="K79" s="71" t="s">
        <v>263</v>
      </c>
    </row>
    <row r="80" spans="1:11" ht="24" customHeight="1" x14ac:dyDescent="0.25">
      <c r="A80" s="73"/>
      <c r="B80" s="71"/>
      <c r="C80" s="74"/>
      <c r="D80" s="75"/>
      <c r="E80" s="71"/>
      <c r="F80" s="10" t="s">
        <v>264</v>
      </c>
      <c r="G80" s="76"/>
      <c r="H80" s="76"/>
      <c r="I80" s="76"/>
      <c r="J80" s="76"/>
      <c r="K80" s="71"/>
    </row>
    <row r="81" spans="1:11" ht="39.75" customHeight="1" x14ac:dyDescent="0.25">
      <c r="A81" s="72" t="s">
        <v>51</v>
      </c>
      <c r="B81" s="1">
        <v>1</v>
      </c>
      <c r="C81" s="16" t="s">
        <v>265</v>
      </c>
      <c r="D81" s="15" t="str">
        <f>"22916633"</f>
        <v>22916633</v>
      </c>
      <c r="E81" s="2" t="s">
        <v>266</v>
      </c>
      <c r="F81" s="10" t="s">
        <v>267</v>
      </c>
      <c r="G81" s="76" t="s">
        <v>63</v>
      </c>
      <c r="H81" s="76"/>
      <c r="I81" s="76"/>
      <c r="J81" s="2" t="s">
        <v>20</v>
      </c>
      <c r="K81" s="2" t="s">
        <v>143</v>
      </c>
    </row>
    <row r="82" spans="1:11" ht="24" customHeight="1" x14ac:dyDescent="0.25">
      <c r="A82" s="81"/>
      <c r="B82" s="71">
        <v>2</v>
      </c>
      <c r="C82" s="74" t="s">
        <v>268</v>
      </c>
      <c r="D82" s="75" t="str">
        <f>"45530998"</f>
        <v>45530998</v>
      </c>
      <c r="E82" s="71" t="s">
        <v>269</v>
      </c>
      <c r="F82" s="10" t="s">
        <v>16</v>
      </c>
      <c r="G82" s="10" t="s">
        <v>270</v>
      </c>
      <c r="H82" s="14" t="s">
        <v>271</v>
      </c>
      <c r="I82" s="10" t="s">
        <v>272</v>
      </c>
      <c r="J82" s="76" t="s">
        <v>20</v>
      </c>
      <c r="K82" s="71" t="s">
        <v>143</v>
      </c>
    </row>
    <row r="83" spans="1:11" ht="24" customHeight="1" x14ac:dyDescent="0.25">
      <c r="A83" s="81"/>
      <c r="B83" s="71"/>
      <c r="C83" s="74"/>
      <c r="D83" s="75"/>
      <c r="E83" s="71"/>
      <c r="F83" s="10" t="s">
        <v>22</v>
      </c>
      <c r="G83" s="10" t="s">
        <v>273</v>
      </c>
      <c r="H83" s="14" t="s">
        <v>274</v>
      </c>
      <c r="I83" s="10" t="s">
        <v>272</v>
      </c>
      <c r="J83" s="76"/>
      <c r="K83" s="71"/>
    </row>
    <row r="84" spans="1:11" ht="24" customHeight="1" x14ac:dyDescent="0.25">
      <c r="A84" s="81"/>
      <c r="B84" s="71">
        <v>3</v>
      </c>
      <c r="C84" s="74" t="s">
        <v>275</v>
      </c>
      <c r="D84" s="75" t="str">
        <f>"66793972"</f>
        <v>66793972</v>
      </c>
      <c r="E84" s="71" t="s">
        <v>276</v>
      </c>
      <c r="F84" s="10" t="s">
        <v>16</v>
      </c>
      <c r="G84" s="10" t="s">
        <v>277</v>
      </c>
      <c r="H84" s="14" t="s">
        <v>278</v>
      </c>
      <c r="I84" s="10" t="s">
        <v>279</v>
      </c>
      <c r="J84" s="76" t="s">
        <v>20</v>
      </c>
      <c r="K84" s="71" t="s">
        <v>56</v>
      </c>
    </row>
    <row r="85" spans="1:11" ht="24" customHeight="1" x14ac:dyDescent="0.25">
      <c r="A85" s="73"/>
      <c r="B85" s="71"/>
      <c r="C85" s="74"/>
      <c r="D85" s="75"/>
      <c r="E85" s="71"/>
      <c r="F85" s="10" t="s">
        <v>22</v>
      </c>
      <c r="G85" s="10" t="s">
        <v>277</v>
      </c>
      <c r="H85" s="14" t="s">
        <v>278</v>
      </c>
      <c r="I85" s="10" t="s">
        <v>279</v>
      </c>
      <c r="J85" s="76"/>
      <c r="K85" s="71"/>
    </row>
    <row r="86" spans="1:11" ht="24" customHeight="1" x14ac:dyDescent="0.25">
      <c r="A86" s="72" t="s">
        <v>59</v>
      </c>
      <c r="B86" s="71">
        <v>1</v>
      </c>
      <c r="C86" s="74" t="s">
        <v>280</v>
      </c>
      <c r="D86" s="75" t="str">
        <f>"22110841"</f>
        <v>22110841</v>
      </c>
      <c r="E86" s="71" t="s">
        <v>281</v>
      </c>
      <c r="F86" s="10" t="s">
        <v>16</v>
      </c>
      <c r="G86" s="10" t="s">
        <v>282</v>
      </c>
      <c r="H86" s="30" t="s">
        <v>283</v>
      </c>
      <c r="I86" s="10" t="s">
        <v>28</v>
      </c>
      <c r="J86" s="71" t="s">
        <v>20</v>
      </c>
      <c r="K86" s="71" t="s">
        <v>74</v>
      </c>
    </row>
    <row r="87" spans="1:11" ht="24" customHeight="1" x14ac:dyDescent="0.25">
      <c r="A87" s="73"/>
      <c r="B87" s="71"/>
      <c r="C87" s="74"/>
      <c r="D87" s="75"/>
      <c r="E87" s="71"/>
      <c r="F87" s="10" t="s">
        <v>22</v>
      </c>
      <c r="G87" s="76" t="s">
        <v>84</v>
      </c>
      <c r="H87" s="76"/>
      <c r="I87" s="10" t="s">
        <v>85</v>
      </c>
      <c r="J87" s="71"/>
      <c r="K87" s="71"/>
    </row>
    <row r="88" spans="1:11" ht="21.75" customHeight="1" x14ac:dyDescent="0.25">
      <c r="A88" s="77" t="s">
        <v>149</v>
      </c>
      <c r="B88" s="71">
        <v>1</v>
      </c>
      <c r="C88" s="74" t="s">
        <v>284</v>
      </c>
      <c r="D88" s="75" t="str">
        <f>"94306285"</f>
        <v>94306285</v>
      </c>
      <c r="E88" s="71" t="s">
        <v>89</v>
      </c>
      <c r="F88" s="10" t="s">
        <v>16</v>
      </c>
      <c r="G88" s="10" t="s">
        <v>285</v>
      </c>
      <c r="H88" s="30" t="s">
        <v>286</v>
      </c>
      <c r="I88" s="10" t="s">
        <v>272</v>
      </c>
      <c r="J88" s="76" t="s">
        <v>20</v>
      </c>
      <c r="K88" s="71" t="s">
        <v>74</v>
      </c>
    </row>
    <row r="89" spans="1:11" ht="21.75" customHeight="1" x14ac:dyDescent="0.25">
      <c r="A89" s="78"/>
      <c r="B89" s="71"/>
      <c r="C89" s="74"/>
      <c r="D89" s="75"/>
      <c r="E89" s="71"/>
      <c r="F89" s="10" t="s">
        <v>22</v>
      </c>
      <c r="G89" s="10" t="s">
        <v>287</v>
      </c>
      <c r="H89" s="30" t="s">
        <v>288</v>
      </c>
      <c r="I89" s="10" t="s">
        <v>272</v>
      </c>
      <c r="J89" s="76"/>
      <c r="K89" s="71"/>
    </row>
    <row r="90" spans="1:11" ht="21.75" customHeight="1" x14ac:dyDescent="0.25">
      <c r="A90" s="78"/>
      <c r="B90" s="71">
        <v>2</v>
      </c>
      <c r="C90" s="74" t="s">
        <v>289</v>
      </c>
      <c r="D90" s="75" t="str">
        <f>"40238647"</f>
        <v>40238647</v>
      </c>
      <c r="E90" s="71" t="s">
        <v>89</v>
      </c>
      <c r="F90" s="10" t="s">
        <v>16</v>
      </c>
      <c r="G90" s="10" t="s">
        <v>290</v>
      </c>
      <c r="H90" s="30" t="s">
        <v>291</v>
      </c>
      <c r="I90" s="10" t="s">
        <v>272</v>
      </c>
      <c r="J90" s="76" t="s">
        <v>20</v>
      </c>
      <c r="K90" s="71" t="s">
        <v>74</v>
      </c>
    </row>
    <row r="91" spans="1:11" ht="21.75" customHeight="1" x14ac:dyDescent="0.25">
      <c r="A91" s="79"/>
      <c r="B91" s="71"/>
      <c r="C91" s="74"/>
      <c r="D91" s="75"/>
      <c r="E91" s="71"/>
      <c r="F91" s="10" t="s">
        <v>22</v>
      </c>
      <c r="G91" s="10" t="s">
        <v>292</v>
      </c>
      <c r="H91" s="30" t="s">
        <v>293</v>
      </c>
      <c r="I91" s="10" t="s">
        <v>272</v>
      </c>
      <c r="J91" s="76"/>
      <c r="K91" s="71"/>
    </row>
    <row r="92" spans="1:11" ht="42.75" customHeight="1" x14ac:dyDescent="0.25">
      <c r="A92" s="10" t="s">
        <v>77</v>
      </c>
      <c r="B92" s="1">
        <v>1</v>
      </c>
      <c r="C92" s="23" t="s">
        <v>294</v>
      </c>
      <c r="D92" s="15" t="str">
        <f>"34550791"</f>
        <v>34550791</v>
      </c>
      <c r="E92" s="2" t="s">
        <v>295</v>
      </c>
      <c r="F92" s="10" t="s">
        <v>132</v>
      </c>
      <c r="G92" s="76" t="s">
        <v>63</v>
      </c>
      <c r="H92" s="76"/>
      <c r="I92" s="76"/>
      <c r="J92" s="2" t="s">
        <v>20</v>
      </c>
      <c r="K92" s="19" t="s">
        <v>296</v>
      </c>
    </row>
    <row r="93" spans="1:11" ht="42.75" customHeight="1" x14ac:dyDescent="0.25">
      <c r="A93" s="77" t="s">
        <v>81</v>
      </c>
      <c r="B93" s="1">
        <v>1</v>
      </c>
      <c r="C93" s="23" t="s">
        <v>298</v>
      </c>
      <c r="D93" s="15" t="str">
        <f>"04205515"</f>
        <v>04205515</v>
      </c>
      <c r="E93" s="31" t="s">
        <v>299</v>
      </c>
      <c r="F93" s="58" t="s">
        <v>16</v>
      </c>
      <c r="G93" s="58" t="s">
        <v>300</v>
      </c>
      <c r="H93" s="32" t="s">
        <v>301</v>
      </c>
      <c r="I93" s="58" t="s">
        <v>139</v>
      </c>
      <c r="J93" s="56" t="s">
        <v>20</v>
      </c>
      <c r="K93" s="61" t="s">
        <v>169</v>
      </c>
    </row>
    <row r="94" spans="1:11" ht="42.75" customHeight="1" x14ac:dyDescent="0.25">
      <c r="A94" s="78"/>
      <c r="B94" s="1">
        <v>2</v>
      </c>
      <c r="C94" s="23" t="s">
        <v>302</v>
      </c>
      <c r="D94" s="15" t="str">
        <f>"59401645"</f>
        <v>59401645</v>
      </c>
      <c r="E94" s="31" t="s">
        <v>303</v>
      </c>
      <c r="F94" s="58" t="s">
        <v>16</v>
      </c>
      <c r="G94" s="58" t="s">
        <v>304</v>
      </c>
      <c r="H94" s="32" t="s">
        <v>305</v>
      </c>
      <c r="I94" s="58" t="s">
        <v>73</v>
      </c>
      <c r="J94" s="56" t="s">
        <v>20</v>
      </c>
      <c r="K94" s="61" t="s">
        <v>174</v>
      </c>
    </row>
    <row r="95" spans="1:11" ht="42.75" customHeight="1" x14ac:dyDescent="0.25">
      <c r="A95" s="78"/>
      <c r="B95" s="1">
        <v>3</v>
      </c>
      <c r="C95" s="23" t="s">
        <v>306</v>
      </c>
      <c r="D95" s="15" t="str">
        <f>"55450562"</f>
        <v>55450562</v>
      </c>
      <c r="E95" s="31" t="s">
        <v>307</v>
      </c>
      <c r="F95" s="58" t="s">
        <v>16</v>
      </c>
      <c r="G95" s="58" t="s">
        <v>308</v>
      </c>
      <c r="H95" s="32" t="s">
        <v>109</v>
      </c>
      <c r="I95" s="58" t="s">
        <v>73</v>
      </c>
      <c r="J95" s="56" t="s">
        <v>20</v>
      </c>
      <c r="K95" s="61" t="s">
        <v>309</v>
      </c>
    </row>
    <row r="96" spans="1:11" ht="42.75" customHeight="1" x14ac:dyDescent="0.25">
      <c r="A96" s="78"/>
      <c r="B96" s="1">
        <v>4</v>
      </c>
      <c r="C96" s="23" t="s">
        <v>310</v>
      </c>
      <c r="D96" s="15" t="str">
        <f>"50160346"</f>
        <v>50160346</v>
      </c>
      <c r="E96" s="31" t="s">
        <v>311</v>
      </c>
      <c r="F96" s="58" t="s">
        <v>16</v>
      </c>
      <c r="G96" s="58" t="s">
        <v>312</v>
      </c>
      <c r="H96" s="32" t="s">
        <v>188</v>
      </c>
      <c r="I96" s="58" t="s">
        <v>73</v>
      </c>
      <c r="J96" s="56" t="s">
        <v>20</v>
      </c>
      <c r="K96" s="61" t="s">
        <v>309</v>
      </c>
    </row>
    <row r="97" spans="1:11" ht="42.75" customHeight="1" x14ac:dyDescent="0.25">
      <c r="A97" s="78"/>
      <c r="B97" s="1">
        <v>5</v>
      </c>
      <c r="C97" s="23" t="s">
        <v>313</v>
      </c>
      <c r="D97" s="15" t="str">
        <f>"57035177"</f>
        <v>57035177</v>
      </c>
      <c r="E97" s="31" t="s">
        <v>314</v>
      </c>
      <c r="F97" s="58" t="s">
        <v>16</v>
      </c>
      <c r="G97" s="58" t="s">
        <v>312</v>
      </c>
      <c r="H97" s="32" t="s">
        <v>188</v>
      </c>
      <c r="I97" s="58" t="s">
        <v>73</v>
      </c>
      <c r="J97" s="56" t="s">
        <v>20</v>
      </c>
      <c r="K97" s="61"/>
    </row>
    <row r="98" spans="1:11" ht="42.75" customHeight="1" x14ac:dyDescent="0.25">
      <c r="A98" s="78"/>
      <c r="B98" s="1">
        <v>6</v>
      </c>
      <c r="C98" s="23" t="s">
        <v>315</v>
      </c>
      <c r="D98" s="15" t="str">
        <f>"11254880"</f>
        <v>11254880</v>
      </c>
      <c r="E98" s="31" t="s">
        <v>316</v>
      </c>
      <c r="F98" s="58" t="s">
        <v>16</v>
      </c>
      <c r="G98" s="58" t="s">
        <v>317</v>
      </c>
      <c r="H98" s="32" t="s">
        <v>109</v>
      </c>
      <c r="I98" s="58" t="s">
        <v>73</v>
      </c>
      <c r="J98" s="56" t="s">
        <v>20</v>
      </c>
      <c r="K98" s="61"/>
    </row>
    <row r="99" spans="1:11" ht="42.75" customHeight="1" x14ac:dyDescent="0.25">
      <c r="A99" s="78"/>
      <c r="B99" s="1">
        <v>7</v>
      </c>
      <c r="C99" s="23"/>
      <c r="D99" s="15"/>
      <c r="E99" s="31"/>
      <c r="F99" s="10"/>
      <c r="G99" s="10"/>
      <c r="H99" s="32"/>
      <c r="I99" s="10"/>
      <c r="J99" s="2"/>
      <c r="K99" s="19"/>
    </row>
    <row r="100" spans="1:11" ht="42.75" customHeight="1" x14ac:dyDescent="0.25">
      <c r="A100" s="82" t="s">
        <v>318</v>
      </c>
      <c r="B100" s="83"/>
      <c r="C100" s="83"/>
      <c r="D100" s="83"/>
      <c r="E100" s="84"/>
      <c r="F100" s="85" t="s">
        <v>33</v>
      </c>
      <c r="G100" s="85"/>
      <c r="H100" s="85"/>
      <c r="I100" s="85"/>
      <c r="J100" s="8"/>
      <c r="K100" s="9"/>
    </row>
    <row r="101" spans="1:11" ht="42.75" customHeight="1" x14ac:dyDescent="0.25">
      <c r="A101" s="4" t="s">
        <v>2</v>
      </c>
      <c r="B101" s="5" t="s">
        <v>3</v>
      </c>
      <c r="C101" s="7" t="s">
        <v>4</v>
      </c>
      <c r="D101" s="6" t="s">
        <v>5</v>
      </c>
      <c r="E101" s="5" t="s">
        <v>6</v>
      </c>
      <c r="F101" s="5" t="s">
        <v>7</v>
      </c>
      <c r="G101" s="5" t="s">
        <v>8</v>
      </c>
      <c r="H101" s="9" t="s">
        <v>9</v>
      </c>
      <c r="I101" s="4" t="s">
        <v>10</v>
      </c>
      <c r="J101" s="5" t="s">
        <v>34</v>
      </c>
      <c r="K101" s="9" t="s">
        <v>12</v>
      </c>
    </row>
    <row r="102" spans="1:11" ht="20.25" customHeight="1" x14ac:dyDescent="0.25">
      <c r="A102" s="72" t="s">
        <v>122</v>
      </c>
      <c r="B102" s="71">
        <v>1</v>
      </c>
      <c r="C102" s="74" t="s">
        <v>319</v>
      </c>
      <c r="D102" s="75" t="str">
        <f>"54685725"</f>
        <v>54685725</v>
      </c>
      <c r="E102" s="71" t="s">
        <v>320</v>
      </c>
      <c r="F102" s="10" t="s">
        <v>16</v>
      </c>
      <c r="G102" s="11" t="s">
        <v>321</v>
      </c>
      <c r="H102" s="16" t="s">
        <v>322</v>
      </c>
      <c r="I102" s="16" t="s">
        <v>127</v>
      </c>
      <c r="J102" s="71" t="s">
        <v>20</v>
      </c>
      <c r="K102" s="71" t="s">
        <v>323</v>
      </c>
    </row>
    <row r="103" spans="1:11" ht="20.25" customHeight="1" x14ac:dyDescent="0.25">
      <c r="A103" s="81"/>
      <c r="B103" s="71"/>
      <c r="C103" s="74"/>
      <c r="D103" s="75"/>
      <c r="E103" s="71"/>
      <c r="F103" s="10" t="s">
        <v>324</v>
      </c>
      <c r="G103" s="11" t="s">
        <v>321</v>
      </c>
      <c r="H103" s="16" t="s">
        <v>325</v>
      </c>
      <c r="I103" s="16" t="s">
        <v>127</v>
      </c>
      <c r="J103" s="71"/>
      <c r="K103" s="71"/>
    </row>
    <row r="104" spans="1:11" ht="20.25" customHeight="1" x14ac:dyDescent="0.25">
      <c r="A104" s="81"/>
      <c r="B104" s="71">
        <v>2</v>
      </c>
      <c r="C104" s="74" t="s">
        <v>326</v>
      </c>
      <c r="D104" s="75" t="str">
        <f>"82459329"</f>
        <v>82459329</v>
      </c>
      <c r="E104" s="71" t="s">
        <v>136</v>
      </c>
      <c r="F104" s="10" t="s">
        <v>16</v>
      </c>
      <c r="G104" s="11" t="s">
        <v>327</v>
      </c>
      <c r="H104" s="29" t="s">
        <v>328</v>
      </c>
      <c r="I104" s="16" t="s">
        <v>139</v>
      </c>
      <c r="J104" s="76" t="s">
        <v>20</v>
      </c>
      <c r="K104" s="71" t="s">
        <v>49</v>
      </c>
    </row>
    <row r="105" spans="1:11" ht="20.25" customHeight="1" x14ac:dyDescent="0.25">
      <c r="A105" s="81"/>
      <c r="B105" s="71"/>
      <c r="C105" s="74"/>
      <c r="D105" s="75"/>
      <c r="E105" s="71"/>
      <c r="F105" s="10" t="s">
        <v>324</v>
      </c>
      <c r="G105" s="11" t="s">
        <v>327</v>
      </c>
      <c r="H105" s="16" t="s">
        <v>328</v>
      </c>
      <c r="I105" s="16" t="s">
        <v>139</v>
      </c>
      <c r="J105" s="76"/>
      <c r="K105" s="71"/>
    </row>
    <row r="106" spans="1:11" ht="20.25" customHeight="1" x14ac:dyDescent="0.25">
      <c r="A106" s="81"/>
      <c r="B106" s="71">
        <v>3</v>
      </c>
      <c r="C106" s="74" t="s">
        <v>329</v>
      </c>
      <c r="D106" s="75" t="str">
        <f>"15581903"</f>
        <v>15581903</v>
      </c>
      <c r="E106" s="71" t="s">
        <v>330</v>
      </c>
      <c r="F106" s="10" t="s">
        <v>16</v>
      </c>
      <c r="G106" s="11" t="s">
        <v>331</v>
      </c>
      <c r="H106" s="29" t="s">
        <v>332</v>
      </c>
      <c r="I106" s="16" t="s">
        <v>85</v>
      </c>
      <c r="J106" s="71" t="s">
        <v>20</v>
      </c>
      <c r="K106" s="71" t="s">
        <v>333</v>
      </c>
    </row>
    <row r="107" spans="1:11" ht="20.25" customHeight="1" x14ac:dyDescent="0.25">
      <c r="A107" s="73"/>
      <c r="B107" s="71"/>
      <c r="C107" s="74"/>
      <c r="D107" s="75"/>
      <c r="E107" s="71"/>
      <c r="F107" s="10" t="s">
        <v>129</v>
      </c>
      <c r="G107" s="11" t="s">
        <v>334</v>
      </c>
      <c r="H107" s="11" t="s">
        <v>335</v>
      </c>
      <c r="I107" s="10" t="s">
        <v>85</v>
      </c>
      <c r="J107" s="71"/>
      <c r="K107" s="71"/>
    </row>
    <row r="108" spans="1:11" ht="20.25" customHeight="1" x14ac:dyDescent="0.25">
      <c r="A108" s="72" t="s">
        <v>51</v>
      </c>
      <c r="B108" s="71">
        <v>1</v>
      </c>
      <c r="C108" s="74" t="s">
        <v>336</v>
      </c>
      <c r="D108" s="75" t="str">
        <f>"85093829"</f>
        <v>85093829</v>
      </c>
      <c r="E108" s="71" t="s">
        <v>124</v>
      </c>
      <c r="F108" s="10" t="s">
        <v>16</v>
      </c>
      <c r="G108" s="11" t="s">
        <v>337</v>
      </c>
      <c r="H108" s="16" t="s">
        <v>338</v>
      </c>
      <c r="I108" s="10" t="s">
        <v>85</v>
      </c>
      <c r="J108" s="71" t="s">
        <v>20</v>
      </c>
      <c r="K108" s="71" t="s">
        <v>333</v>
      </c>
    </row>
    <row r="109" spans="1:11" ht="20.25" customHeight="1" x14ac:dyDescent="0.25">
      <c r="A109" s="81"/>
      <c r="B109" s="71"/>
      <c r="C109" s="74"/>
      <c r="D109" s="75"/>
      <c r="E109" s="71"/>
      <c r="F109" s="10" t="s">
        <v>129</v>
      </c>
      <c r="G109" s="11" t="s">
        <v>339</v>
      </c>
      <c r="H109" s="16" t="s">
        <v>340</v>
      </c>
      <c r="I109" s="10" t="s">
        <v>85</v>
      </c>
      <c r="J109" s="71"/>
      <c r="K109" s="71"/>
    </row>
    <row r="110" spans="1:11" ht="20.25" customHeight="1" x14ac:dyDescent="0.25">
      <c r="A110" s="81"/>
      <c r="B110" s="71">
        <v>2</v>
      </c>
      <c r="C110" s="74" t="s">
        <v>341</v>
      </c>
      <c r="D110" s="75" t="str">
        <f>"89952402"</f>
        <v>89952402</v>
      </c>
      <c r="E110" s="71" t="s">
        <v>342</v>
      </c>
      <c r="F110" s="10" t="s">
        <v>16</v>
      </c>
      <c r="G110" s="11" t="s">
        <v>343</v>
      </c>
      <c r="H110" s="16" t="s">
        <v>344</v>
      </c>
      <c r="I110" s="10" t="s">
        <v>85</v>
      </c>
      <c r="J110" s="71" t="s">
        <v>20</v>
      </c>
      <c r="K110" s="71" t="s">
        <v>333</v>
      </c>
    </row>
    <row r="111" spans="1:11" ht="20.25" customHeight="1" x14ac:dyDescent="0.25">
      <c r="A111" s="73"/>
      <c r="B111" s="71"/>
      <c r="C111" s="74"/>
      <c r="D111" s="75"/>
      <c r="E111" s="71"/>
      <c r="F111" s="10" t="s">
        <v>22</v>
      </c>
      <c r="G111" s="11" t="s">
        <v>345</v>
      </c>
      <c r="H111" s="16" t="s">
        <v>344</v>
      </c>
      <c r="I111" s="10" t="s">
        <v>85</v>
      </c>
      <c r="J111" s="71"/>
      <c r="K111" s="71"/>
    </row>
    <row r="112" spans="1:11" ht="20.25" customHeight="1" x14ac:dyDescent="0.25">
      <c r="A112" s="72" t="s">
        <v>59</v>
      </c>
      <c r="B112" s="71">
        <v>1</v>
      </c>
      <c r="C112" s="74" t="s">
        <v>346</v>
      </c>
      <c r="D112" s="75" t="str">
        <f>"79334802"</f>
        <v>79334802</v>
      </c>
      <c r="E112" s="71" t="s">
        <v>347</v>
      </c>
      <c r="F112" s="10" t="s">
        <v>16</v>
      </c>
      <c r="G112" s="11" t="s">
        <v>348</v>
      </c>
      <c r="H112" s="16" t="s">
        <v>349</v>
      </c>
      <c r="I112" s="16" t="s">
        <v>85</v>
      </c>
      <c r="J112" s="71" t="s">
        <v>20</v>
      </c>
      <c r="K112" s="71" t="s">
        <v>350</v>
      </c>
    </row>
    <row r="113" spans="1:11" ht="20.25" customHeight="1" x14ac:dyDescent="0.25">
      <c r="A113" s="81"/>
      <c r="B113" s="71"/>
      <c r="C113" s="74"/>
      <c r="D113" s="75"/>
      <c r="E113" s="71"/>
      <c r="F113" s="10" t="s">
        <v>22</v>
      </c>
      <c r="G113" s="11" t="s">
        <v>351</v>
      </c>
      <c r="H113" s="16" t="s">
        <v>352</v>
      </c>
      <c r="I113" s="16" t="s">
        <v>85</v>
      </c>
      <c r="J113" s="71"/>
      <c r="K113" s="71"/>
    </row>
    <row r="114" spans="1:11" ht="20.25" customHeight="1" x14ac:dyDescent="0.25">
      <c r="A114" s="81"/>
      <c r="B114" s="71">
        <v>2</v>
      </c>
      <c r="C114" s="74" t="s">
        <v>353</v>
      </c>
      <c r="D114" s="75" t="str">
        <f>"90520846"</f>
        <v>90520846</v>
      </c>
      <c r="E114" s="71" t="s">
        <v>354</v>
      </c>
      <c r="F114" s="10" t="s">
        <v>16</v>
      </c>
      <c r="G114" s="11" t="s">
        <v>355</v>
      </c>
      <c r="H114" s="16" t="s">
        <v>356</v>
      </c>
      <c r="I114" s="16" t="s">
        <v>85</v>
      </c>
      <c r="J114" s="71" t="s">
        <v>20</v>
      </c>
      <c r="K114" s="71" t="s">
        <v>357</v>
      </c>
    </row>
    <row r="115" spans="1:11" ht="20.25" customHeight="1" x14ac:dyDescent="0.25">
      <c r="A115" s="81"/>
      <c r="B115" s="71"/>
      <c r="C115" s="74"/>
      <c r="D115" s="75"/>
      <c r="E115" s="71"/>
      <c r="F115" s="10" t="s">
        <v>22</v>
      </c>
      <c r="G115" s="10" t="s">
        <v>358</v>
      </c>
      <c r="H115" s="16" t="s">
        <v>359</v>
      </c>
      <c r="I115" s="16" t="s">
        <v>85</v>
      </c>
      <c r="J115" s="71"/>
      <c r="K115" s="71"/>
    </row>
    <row r="116" spans="1:11" ht="20.25" customHeight="1" x14ac:dyDescent="0.25">
      <c r="A116" s="81"/>
      <c r="B116" s="71">
        <v>3</v>
      </c>
      <c r="C116" s="74" t="s">
        <v>360</v>
      </c>
      <c r="D116" s="75" t="str">
        <f>"13150079"</f>
        <v>13150079</v>
      </c>
      <c r="E116" s="71" t="s">
        <v>361</v>
      </c>
      <c r="F116" s="10" t="s">
        <v>16</v>
      </c>
      <c r="G116" s="11" t="s">
        <v>362</v>
      </c>
      <c r="H116" s="33" t="s">
        <v>363</v>
      </c>
      <c r="I116" s="16" t="s">
        <v>85</v>
      </c>
      <c r="J116" s="71" t="s">
        <v>20</v>
      </c>
      <c r="K116" s="71" t="s">
        <v>357</v>
      </c>
    </row>
    <row r="117" spans="1:11" ht="20.25" customHeight="1" x14ac:dyDescent="0.25">
      <c r="A117" s="73"/>
      <c r="B117" s="71"/>
      <c r="C117" s="74"/>
      <c r="D117" s="75"/>
      <c r="E117" s="71"/>
      <c r="F117" s="10" t="s">
        <v>22</v>
      </c>
      <c r="G117" s="11" t="s">
        <v>364</v>
      </c>
      <c r="H117" s="34" t="s">
        <v>365</v>
      </c>
      <c r="I117" s="16" t="s">
        <v>85</v>
      </c>
      <c r="J117" s="71"/>
      <c r="K117" s="71"/>
    </row>
    <row r="118" spans="1:11" ht="20.25" customHeight="1" x14ac:dyDescent="0.25">
      <c r="A118" s="72" t="s">
        <v>149</v>
      </c>
      <c r="B118" s="71">
        <v>1</v>
      </c>
      <c r="C118" s="74" t="s">
        <v>366</v>
      </c>
      <c r="D118" s="75" t="str">
        <f>"53195799"</f>
        <v>53195799</v>
      </c>
      <c r="E118" s="71" t="s">
        <v>367</v>
      </c>
      <c r="F118" s="10" t="s">
        <v>16</v>
      </c>
      <c r="G118" s="11" t="s">
        <v>368</v>
      </c>
      <c r="H118" s="33" t="s">
        <v>369</v>
      </c>
      <c r="I118" s="16" t="s">
        <v>73</v>
      </c>
      <c r="J118" s="71" t="s">
        <v>20</v>
      </c>
      <c r="K118" s="71" t="s">
        <v>154</v>
      </c>
    </row>
    <row r="119" spans="1:11" ht="20.25" customHeight="1" x14ac:dyDescent="0.25">
      <c r="A119" s="81"/>
      <c r="B119" s="71"/>
      <c r="C119" s="74"/>
      <c r="D119" s="75"/>
      <c r="E119" s="71"/>
      <c r="F119" s="10" t="s">
        <v>22</v>
      </c>
      <c r="G119" s="76" t="s">
        <v>84</v>
      </c>
      <c r="H119" s="76"/>
      <c r="I119" s="16" t="s">
        <v>73</v>
      </c>
      <c r="J119" s="71"/>
      <c r="K119" s="71"/>
    </row>
    <row r="120" spans="1:11" ht="20.25" customHeight="1" x14ac:dyDescent="0.25">
      <c r="A120" s="81"/>
      <c r="B120" s="71">
        <v>2</v>
      </c>
      <c r="C120" s="74" t="s">
        <v>370</v>
      </c>
      <c r="D120" s="75" t="str">
        <f>"67782636"</f>
        <v>67782636</v>
      </c>
      <c r="E120" s="71" t="s">
        <v>371</v>
      </c>
      <c r="F120" s="10" t="s">
        <v>16</v>
      </c>
      <c r="G120" s="11" t="s">
        <v>372</v>
      </c>
      <c r="H120" s="33" t="s">
        <v>373</v>
      </c>
      <c r="I120" s="16" t="s">
        <v>272</v>
      </c>
      <c r="J120" s="71" t="s">
        <v>20</v>
      </c>
      <c r="K120" s="71" t="s">
        <v>154</v>
      </c>
    </row>
    <row r="121" spans="1:11" ht="20.25" customHeight="1" x14ac:dyDescent="0.25">
      <c r="A121" s="73"/>
      <c r="B121" s="71"/>
      <c r="C121" s="74"/>
      <c r="D121" s="75"/>
      <c r="E121" s="71"/>
      <c r="F121" s="10" t="s">
        <v>22</v>
      </c>
      <c r="G121" s="11" t="s">
        <v>374</v>
      </c>
      <c r="H121" s="33" t="s">
        <v>109</v>
      </c>
      <c r="I121" s="16" t="s">
        <v>272</v>
      </c>
      <c r="J121" s="71"/>
      <c r="K121" s="71"/>
    </row>
    <row r="122" spans="1:11" ht="42.75" customHeight="1" x14ac:dyDescent="0.25">
      <c r="A122" s="72" t="s">
        <v>375</v>
      </c>
      <c r="B122" s="2">
        <v>1</v>
      </c>
      <c r="C122" s="17" t="s">
        <v>376</v>
      </c>
      <c r="D122" s="15" t="str">
        <f>"62211366"</f>
        <v>62211366</v>
      </c>
      <c r="E122" s="24" t="s">
        <v>377</v>
      </c>
      <c r="F122" s="25" t="s">
        <v>16</v>
      </c>
      <c r="G122" s="25" t="s">
        <v>378</v>
      </c>
      <c r="H122" s="25" t="s">
        <v>379</v>
      </c>
      <c r="I122" s="23" t="s">
        <v>85</v>
      </c>
      <c r="J122" s="24" t="s">
        <v>20</v>
      </c>
      <c r="K122" s="19" t="s">
        <v>80</v>
      </c>
    </row>
    <row r="123" spans="1:11" ht="42.75" customHeight="1" x14ac:dyDescent="0.25">
      <c r="A123" s="81"/>
      <c r="B123" s="2">
        <v>2</v>
      </c>
      <c r="C123" s="17" t="s">
        <v>380</v>
      </c>
      <c r="D123" s="15" t="str">
        <f>"99839825"</f>
        <v>99839825</v>
      </c>
      <c r="E123" s="24" t="s">
        <v>381</v>
      </c>
      <c r="F123" s="25" t="s">
        <v>16</v>
      </c>
      <c r="G123" s="25" t="s">
        <v>382</v>
      </c>
      <c r="H123" s="25" t="s">
        <v>383</v>
      </c>
      <c r="I123" s="23" t="s">
        <v>85</v>
      </c>
      <c r="J123" s="24" t="s">
        <v>20</v>
      </c>
      <c r="K123" s="19" t="s">
        <v>80</v>
      </c>
    </row>
    <row r="124" spans="1:11" ht="42.75" customHeight="1" x14ac:dyDescent="0.25">
      <c r="A124" s="81"/>
      <c r="B124" s="2">
        <v>3</v>
      </c>
      <c r="C124" s="17" t="s">
        <v>384</v>
      </c>
      <c r="D124" s="15" t="str">
        <f>"44068711"</f>
        <v>44068711</v>
      </c>
      <c r="E124" s="24" t="s">
        <v>385</v>
      </c>
      <c r="F124" s="25" t="s">
        <v>16</v>
      </c>
      <c r="G124" s="25" t="s">
        <v>386</v>
      </c>
      <c r="H124" s="25" t="s">
        <v>387</v>
      </c>
      <c r="I124" s="23" t="s">
        <v>85</v>
      </c>
      <c r="J124" s="24" t="s">
        <v>20</v>
      </c>
      <c r="K124" s="19" t="s">
        <v>67</v>
      </c>
    </row>
    <row r="125" spans="1:11" ht="42.75" customHeight="1" x14ac:dyDescent="0.25">
      <c r="A125" s="81"/>
      <c r="B125" s="2">
        <v>4</v>
      </c>
      <c r="C125" s="17" t="s">
        <v>388</v>
      </c>
      <c r="D125" s="15" t="str">
        <f>"53823754"</f>
        <v>53823754</v>
      </c>
      <c r="E125" s="24" t="s">
        <v>389</v>
      </c>
      <c r="F125" s="25" t="s">
        <v>16</v>
      </c>
      <c r="G125" s="25" t="s">
        <v>390</v>
      </c>
      <c r="H125" s="25" t="s">
        <v>391</v>
      </c>
      <c r="I125" s="23" t="s">
        <v>85</v>
      </c>
      <c r="J125" s="24" t="s">
        <v>20</v>
      </c>
      <c r="K125" s="19" t="s">
        <v>67</v>
      </c>
    </row>
    <row r="126" spans="1:11" ht="42.75" customHeight="1" x14ac:dyDescent="0.25">
      <c r="A126" s="81"/>
      <c r="B126" s="2">
        <v>5</v>
      </c>
      <c r="C126" s="17" t="s">
        <v>235</v>
      </c>
      <c r="D126" s="15" t="str">
        <f>"62782764"</f>
        <v>62782764</v>
      </c>
      <c r="E126" s="24" t="s">
        <v>392</v>
      </c>
      <c r="F126" s="25" t="s">
        <v>16</v>
      </c>
      <c r="G126" s="25" t="s">
        <v>393</v>
      </c>
      <c r="H126" s="25" t="s">
        <v>394</v>
      </c>
      <c r="I126" s="23" t="s">
        <v>85</v>
      </c>
      <c r="J126" s="24" t="s">
        <v>20</v>
      </c>
      <c r="K126" s="19" t="s">
        <v>67</v>
      </c>
    </row>
    <row r="127" spans="1:11" ht="42.75" customHeight="1" x14ac:dyDescent="0.25">
      <c r="A127" s="81"/>
      <c r="B127" s="2">
        <v>6</v>
      </c>
      <c r="C127" s="17" t="s">
        <v>395</v>
      </c>
      <c r="D127" s="15" t="str">
        <f>"65436438"</f>
        <v>65436438</v>
      </c>
      <c r="E127" s="24" t="s">
        <v>396</v>
      </c>
      <c r="F127" s="25" t="s">
        <v>397</v>
      </c>
      <c r="G127" s="24" t="s">
        <v>398</v>
      </c>
      <c r="H127" s="25" t="s">
        <v>399</v>
      </c>
      <c r="I127" s="23" t="s">
        <v>272</v>
      </c>
      <c r="J127" s="24" t="s">
        <v>20</v>
      </c>
      <c r="K127" s="19" t="s">
        <v>174</v>
      </c>
    </row>
    <row r="128" spans="1:11" ht="42.75" customHeight="1" x14ac:dyDescent="0.25">
      <c r="A128" s="81"/>
      <c r="B128" s="2">
        <v>7</v>
      </c>
      <c r="C128" s="17" t="s">
        <v>400</v>
      </c>
      <c r="D128" s="15" t="str">
        <f>"72471020"</f>
        <v>72471020</v>
      </c>
      <c r="E128" s="24" t="s">
        <v>401</v>
      </c>
      <c r="F128" s="25" t="s">
        <v>16</v>
      </c>
      <c r="G128" s="24" t="s">
        <v>402</v>
      </c>
      <c r="H128" s="25" t="s">
        <v>359</v>
      </c>
      <c r="I128" s="23" t="s">
        <v>272</v>
      </c>
      <c r="J128" s="24" t="s">
        <v>20</v>
      </c>
      <c r="K128" s="19" t="s">
        <v>174</v>
      </c>
    </row>
    <row r="129" spans="1:11" ht="42.75" customHeight="1" x14ac:dyDescent="0.25">
      <c r="A129" s="73"/>
      <c r="B129" s="2">
        <v>8</v>
      </c>
      <c r="C129" s="17" t="s">
        <v>403</v>
      </c>
      <c r="D129" s="15" t="str">
        <f>"16733874"</f>
        <v>16733874</v>
      </c>
      <c r="E129" s="24" t="s">
        <v>404</v>
      </c>
      <c r="F129" s="25" t="s">
        <v>397</v>
      </c>
      <c r="G129" s="24" t="s">
        <v>405</v>
      </c>
      <c r="H129" s="25" t="s">
        <v>406</v>
      </c>
      <c r="I129" s="23" t="s">
        <v>407</v>
      </c>
      <c r="J129" s="24" t="s">
        <v>20</v>
      </c>
      <c r="K129" s="19" t="s">
        <v>174</v>
      </c>
    </row>
    <row r="130" spans="1:11" ht="42.75" customHeight="1" x14ac:dyDescent="0.25">
      <c r="A130" s="16" t="s">
        <v>81</v>
      </c>
      <c r="B130" s="2">
        <v>1</v>
      </c>
      <c r="C130" s="17" t="s">
        <v>408</v>
      </c>
      <c r="D130" s="15" t="str">
        <f>"38941782"</f>
        <v>38941782</v>
      </c>
      <c r="E130" s="18" t="s">
        <v>409</v>
      </c>
      <c r="F130" s="25" t="s">
        <v>16</v>
      </c>
      <c r="G130" s="25" t="s">
        <v>410</v>
      </c>
      <c r="H130" s="25" t="s">
        <v>104</v>
      </c>
      <c r="I130" s="23" t="s">
        <v>73</v>
      </c>
      <c r="J130" s="24" t="s">
        <v>20</v>
      </c>
      <c r="K130" s="19" t="s">
        <v>411</v>
      </c>
    </row>
    <row r="131" spans="1:11" ht="42.75" customHeight="1" x14ac:dyDescent="0.25">
      <c r="A131" s="82" t="s">
        <v>412</v>
      </c>
      <c r="B131" s="83"/>
      <c r="C131" s="83"/>
      <c r="D131" s="83"/>
      <c r="E131" s="84"/>
      <c r="F131" s="85" t="s">
        <v>33</v>
      </c>
      <c r="G131" s="85"/>
      <c r="H131" s="85"/>
      <c r="I131" s="85"/>
      <c r="J131" s="8"/>
      <c r="K131" s="9"/>
    </row>
    <row r="132" spans="1:11" ht="42.75" customHeight="1" x14ac:dyDescent="0.25">
      <c r="A132" s="4" t="s">
        <v>2</v>
      </c>
      <c r="B132" s="5" t="s">
        <v>3</v>
      </c>
      <c r="C132" s="4" t="s">
        <v>4</v>
      </c>
      <c r="D132" s="6" t="s">
        <v>5</v>
      </c>
      <c r="E132" s="5" t="s">
        <v>6</v>
      </c>
      <c r="F132" s="7" t="s">
        <v>7</v>
      </c>
      <c r="G132" s="7" t="s">
        <v>8</v>
      </c>
      <c r="H132" s="8" t="s">
        <v>9</v>
      </c>
      <c r="I132" s="7" t="s">
        <v>10</v>
      </c>
      <c r="J132" s="5" t="s">
        <v>34</v>
      </c>
      <c r="K132" s="9" t="s">
        <v>12</v>
      </c>
    </row>
    <row r="133" spans="1:11" ht="23.25" customHeight="1" x14ac:dyDescent="0.25">
      <c r="A133" s="72" t="s">
        <v>122</v>
      </c>
      <c r="B133" s="71">
        <v>1</v>
      </c>
      <c r="C133" s="74" t="s">
        <v>413</v>
      </c>
      <c r="D133" s="75" t="str">
        <f>"98556877"</f>
        <v>98556877</v>
      </c>
      <c r="E133" s="71" t="s">
        <v>414</v>
      </c>
      <c r="F133" s="71" t="s">
        <v>16</v>
      </c>
      <c r="G133" s="11" t="s">
        <v>415</v>
      </c>
      <c r="H133" s="16" t="s">
        <v>416</v>
      </c>
      <c r="I133" s="16" t="s">
        <v>85</v>
      </c>
      <c r="J133" s="71" t="s">
        <v>20</v>
      </c>
      <c r="K133" s="71" t="s">
        <v>140</v>
      </c>
    </row>
    <row r="134" spans="1:11" ht="23.25" customHeight="1" x14ac:dyDescent="0.25">
      <c r="A134" s="81"/>
      <c r="B134" s="71"/>
      <c r="C134" s="74"/>
      <c r="D134" s="75"/>
      <c r="E134" s="71"/>
      <c r="F134" s="71" t="s">
        <v>22</v>
      </c>
      <c r="G134" s="11" t="s">
        <v>417</v>
      </c>
      <c r="H134" s="16" t="s">
        <v>418</v>
      </c>
      <c r="I134" s="16" t="s">
        <v>85</v>
      </c>
      <c r="J134" s="71"/>
      <c r="K134" s="71"/>
    </row>
    <row r="135" spans="1:11" ht="23.25" customHeight="1" x14ac:dyDescent="0.25">
      <c r="A135" s="81"/>
      <c r="B135" s="71">
        <v>2</v>
      </c>
      <c r="C135" s="74" t="s">
        <v>419</v>
      </c>
      <c r="D135" s="75" t="str">
        <f>"10059050"</f>
        <v>10059050</v>
      </c>
      <c r="E135" s="71" t="s">
        <v>420</v>
      </c>
      <c r="F135" s="71" t="s">
        <v>62</v>
      </c>
      <c r="G135" s="76" t="s">
        <v>63</v>
      </c>
      <c r="H135" s="76"/>
      <c r="I135" s="76"/>
      <c r="J135" s="71" t="s">
        <v>20</v>
      </c>
      <c r="K135" s="71" t="s">
        <v>421</v>
      </c>
    </row>
    <row r="136" spans="1:11" ht="23.25" customHeight="1" x14ac:dyDescent="0.25">
      <c r="A136" s="81"/>
      <c r="B136" s="71"/>
      <c r="C136" s="74"/>
      <c r="D136" s="75"/>
      <c r="E136" s="71"/>
      <c r="F136" s="71" t="s">
        <v>68</v>
      </c>
      <c r="G136" s="76"/>
      <c r="H136" s="76"/>
      <c r="I136" s="76"/>
      <c r="J136" s="71"/>
      <c r="K136" s="71"/>
    </row>
    <row r="137" spans="1:11" ht="23.25" customHeight="1" x14ac:dyDescent="0.25">
      <c r="A137" s="81"/>
      <c r="B137" s="71">
        <v>3</v>
      </c>
      <c r="C137" s="74" t="s">
        <v>422</v>
      </c>
      <c r="D137" s="75" t="str">
        <f>"32310346"</f>
        <v>32310346</v>
      </c>
      <c r="E137" s="71" t="s">
        <v>423</v>
      </c>
      <c r="F137" s="71" t="s">
        <v>16</v>
      </c>
      <c r="G137" s="11" t="s">
        <v>424</v>
      </c>
      <c r="H137" s="16" t="s">
        <v>425</v>
      </c>
      <c r="I137" s="16" t="s">
        <v>85</v>
      </c>
      <c r="J137" s="71" t="s">
        <v>20</v>
      </c>
      <c r="K137" s="71" t="s">
        <v>143</v>
      </c>
    </row>
    <row r="138" spans="1:11" ht="23.25" customHeight="1" x14ac:dyDescent="0.25">
      <c r="A138" s="81"/>
      <c r="B138" s="71"/>
      <c r="C138" s="74"/>
      <c r="D138" s="75"/>
      <c r="E138" s="71"/>
      <c r="F138" s="71" t="s">
        <v>22</v>
      </c>
      <c r="G138" s="11">
        <v>15294</v>
      </c>
      <c r="H138" s="16" t="s">
        <v>426</v>
      </c>
      <c r="I138" s="16" t="s">
        <v>85</v>
      </c>
      <c r="J138" s="71"/>
      <c r="K138" s="71"/>
    </row>
    <row r="139" spans="1:11" ht="23.25" customHeight="1" x14ac:dyDescent="0.25">
      <c r="A139" s="81"/>
      <c r="B139" s="71">
        <v>4</v>
      </c>
      <c r="C139" s="74" t="s">
        <v>427</v>
      </c>
      <c r="D139" s="75" t="str">
        <f>"50186807"</f>
        <v>50186807</v>
      </c>
      <c r="E139" s="71" t="s">
        <v>428</v>
      </c>
      <c r="F139" s="71" t="s">
        <v>62</v>
      </c>
      <c r="G139" s="76" t="s">
        <v>63</v>
      </c>
      <c r="H139" s="76"/>
      <c r="I139" s="76"/>
      <c r="J139" s="71" t="s">
        <v>20</v>
      </c>
      <c r="K139" s="71" t="s">
        <v>429</v>
      </c>
    </row>
    <row r="140" spans="1:11" ht="23.25" customHeight="1" x14ac:dyDescent="0.25">
      <c r="A140" s="81"/>
      <c r="B140" s="71"/>
      <c r="C140" s="74"/>
      <c r="D140" s="75"/>
      <c r="E140" s="71"/>
      <c r="F140" s="71" t="s">
        <v>68</v>
      </c>
      <c r="G140" s="76"/>
      <c r="H140" s="76"/>
      <c r="I140" s="76"/>
      <c r="J140" s="71"/>
      <c r="K140" s="71"/>
    </row>
    <row r="141" spans="1:11" ht="36" customHeight="1" x14ac:dyDescent="0.25">
      <c r="A141" s="73"/>
      <c r="B141" s="1">
        <v>5</v>
      </c>
      <c r="C141" s="16" t="s">
        <v>430</v>
      </c>
      <c r="D141" s="15" t="str">
        <f>"62075882"</f>
        <v>62075882</v>
      </c>
      <c r="E141" s="1" t="s">
        <v>431</v>
      </c>
      <c r="F141" s="10" t="s">
        <v>432</v>
      </c>
      <c r="G141" s="76" t="s">
        <v>63</v>
      </c>
      <c r="H141" s="76"/>
      <c r="I141" s="76"/>
      <c r="J141" s="2" t="s">
        <v>20</v>
      </c>
      <c r="K141" s="2" t="s">
        <v>433</v>
      </c>
    </row>
    <row r="142" spans="1:11" ht="42.75" customHeight="1" x14ac:dyDescent="0.25">
      <c r="A142" s="16" t="s">
        <v>59</v>
      </c>
      <c r="B142" s="1">
        <v>1</v>
      </c>
      <c r="C142" s="16" t="s">
        <v>434</v>
      </c>
      <c r="D142" s="15" t="str">
        <f>"93615289"</f>
        <v>93615289</v>
      </c>
      <c r="E142" s="1" t="s">
        <v>435</v>
      </c>
      <c r="F142" s="10" t="s">
        <v>436</v>
      </c>
      <c r="G142" s="76" t="s">
        <v>63</v>
      </c>
      <c r="H142" s="76"/>
      <c r="I142" s="76"/>
      <c r="J142" s="2" t="s">
        <v>20</v>
      </c>
      <c r="K142" s="2" t="s">
        <v>437</v>
      </c>
    </row>
    <row r="143" spans="1:11" ht="42.75" customHeight="1" x14ac:dyDescent="0.25">
      <c r="A143" s="16" t="s">
        <v>77</v>
      </c>
      <c r="B143" s="1">
        <v>1</v>
      </c>
      <c r="C143" s="16" t="s">
        <v>438</v>
      </c>
      <c r="D143" s="15" t="str">
        <f>"78355569"</f>
        <v>78355569</v>
      </c>
      <c r="E143" s="1" t="s">
        <v>439</v>
      </c>
      <c r="F143" s="10" t="s">
        <v>436</v>
      </c>
      <c r="G143" s="76" t="s">
        <v>63</v>
      </c>
      <c r="H143" s="76"/>
      <c r="I143" s="76"/>
      <c r="J143" s="1" t="s">
        <v>20</v>
      </c>
      <c r="K143" s="2" t="s">
        <v>74</v>
      </c>
    </row>
    <row r="144" spans="1:11" ht="42.75" customHeight="1" x14ac:dyDescent="0.25">
      <c r="A144" s="72" t="s">
        <v>81</v>
      </c>
      <c r="B144" s="1">
        <v>1</v>
      </c>
      <c r="C144" s="23" t="s">
        <v>440</v>
      </c>
      <c r="D144" s="15" t="str">
        <f>"03890821"</f>
        <v>03890821</v>
      </c>
      <c r="E144" s="18" t="s">
        <v>441</v>
      </c>
      <c r="F144" s="25" t="s">
        <v>16</v>
      </c>
      <c r="G144" s="1" t="s">
        <v>84</v>
      </c>
      <c r="H144" s="1"/>
      <c r="I144" s="25" t="s">
        <v>73</v>
      </c>
      <c r="J144" s="24" t="s">
        <v>20</v>
      </c>
      <c r="K144" s="19" t="s">
        <v>67</v>
      </c>
    </row>
    <row r="145" spans="1:11" ht="42.75" customHeight="1" x14ac:dyDescent="0.25">
      <c r="A145" s="81"/>
      <c r="B145" s="1">
        <v>2</v>
      </c>
      <c r="C145" s="23" t="s">
        <v>442</v>
      </c>
      <c r="D145" s="15" t="str">
        <f>"40502538"</f>
        <v>40502538</v>
      </c>
      <c r="E145" s="18" t="s">
        <v>443</v>
      </c>
      <c r="F145" s="25" t="s">
        <v>16</v>
      </c>
      <c r="G145" s="10" t="s">
        <v>444</v>
      </c>
      <c r="H145" s="14" t="s">
        <v>445</v>
      </c>
      <c r="I145" s="35" t="s">
        <v>73</v>
      </c>
      <c r="J145" s="24" t="s">
        <v>20</v>
      </c>
      <c r="K145" s="19" t="s">
        <v>446</v>
      </c>
    </row>
    <row r="146" spans="1:11" ht="42.75" customHeight="1" x14ac:dyDescent="0.25">
      <c r="A146" s="81"/>
      <c r="B146" s="57">
        <v>3</v>
      </c>
      <c r="C146" s="23" t="s">
        <v>448</v>
      </c>
      <c r="D146" s="15" t="str">
        <f>"67484134"</f>
        <v>67484134</v>
      </c>
      <c r="E146" s="18" t="s">
        <v>449</v>
      </c>
      <c r="F146" s="25" t="s">
        <v>16</v>
      </c>
      <c r="G146" s="10" t="s">
        <v>450</v>
      </c>
      <c r="H146" s="14" t="s">
        <v>311</v>
      </c>
      <c r="I146" s="35" t="s">
        <v>73</v>
      </c>
      <c r="J146" s="24" t="s">
        <v>20</v>
      </c>
      <c r="K146" s="19" t="s">
        <v>115</v>
      </c>
    </row>
    <row r="147" spans="1:11" ht="42.75" customHeight="1" x14ac:dyDescent="0.25">
      <c r="A147" s="81"/>
      <c r="B147" s="57">
        <v>4</v>
      </c>
      <c r="C147" s="23" t="s">
        <v>451</v>
      </c>
      <c r="D147" s="15" t="str">
        <f>"78338799"</f>
        <v>78338799</v>
      </c>
      <c r="E147" s="18" t="s">
        <v>181</v>
      </c>
      <c r="F147" s="25" t="s">
        <v>16</v>
      </c>
      <c r="G147" s="10" t="s">
        <v>452</v>
      </c>
      <c r="H147" s="14" t="s">
        <v>453</v>
      </c>
      <c r="I147" s="35" t="s">
        <v>73</v>
      </c>
      <c r="J147" s="24" t="s">
        <v>20</v>
      </c>
      <c r="K147" s="19" t="s">
        <v>120</v>
      </c>
    </row>
    <row r="148" spans="1:11" ht="42.75" customHeight="1" x14ac:dyDescent="0.25">
      <c r="A148" s="81"/>
      <c r="B148" s="57">
        <v>5</v>
      </c>
      <c r="C148" s="23" t="s">
        <v>454</v>
      </c>
      <c r="D148" s="15" t="str">
        <f>"99478725"</f>
        <v>99478725</v>
      </c>
      <c r="E148" s="18" t="s">
        <v>181</v>
      </c>
      <c r="F148" s="25" t="s">
        <v>16</v>
      </c>
      <c r="G148" s="10" t="s">
        <v>455</v>
      </c>
      <c r="H148" s="14" t="s">
        <v>104</v>
      </c>
      <c r="I148" s="35" t="s">
        <v>73</v>
      </c>
      <c r="J148" s="24" t="s">
        <v>20</v>
      </c>
      <c r="K148" s="19" t="s">
        <v>120</v>
      </c>
    </row>
    <row r="149" spans="1:11" ht="42.75" customHeight="1" x14ac:dyDescent="0.25">
      <c r="A149" s="81"/>
      <c r="B149" s="57">
        <v>6</v>
      </c>
      <c r="C149" s="23" t="s">
        <v>456</v>
      </c>
      <c r="D149" s="15">
        <v>18889821</v>
      </c>
      <c r="E149" s="18" t="s">
        <v>457</v>
      </c>
      <c r="F149" s="25" t="s">
        <v>16</v>
      </c>
      <c r="G149" s="10" t="s">
        <v>458</v>
      </c>
      <c r="H149" s="14" t="s">
        <v>220</v>
      </c>
      <c r="I149" s="35" t="s">
        <v>73</v>
      </c>
      <c r="J149" s="24" t="s">
        <v>20</v>
      </c>
      <c r="K149" s="19"/>
    </row>
    <row r="150" spans="1:11" ht="42.75" customHeight="1" x14ac:dyDescent="0.25">
      <c r="A150" s="81"/>
      <c r="B150" s="57">
        <v>7</v>
      </c>
      <c r="C150" s="23" t="s">
        <v>459</v>
      </c>
      <c r="D150" s="15">
        <v>99789444</v>
      </c>
      <c r="E150" s="18" t="s">
        <v>460</v>
      </c>
      <c r="F150" s="25" t="s">
        <v>16</v>
      </c>
      <c r="G150" s="10" t="s">
        <v>461</v>
      </c>
      <c r="H150" s="14" t="s">
        <v>230</v>
      </c>
      <c r="I150" s="35" t="s">
        <v>73</v>
      </c>
      <c r="J150" s="24" t="s">
        <v>20</v>
      </c>
      <c r="K150" s="19"/>
    </row>
    <row r="151" spans="1:11" ht="42.75" customHeight="1" x14ac:dyDescent="0.25">
      <c r="A151" s="73"/>
      <c r="B151" s="57">
        <v>8</v>
      </c>
      <c r="C151" s="23" t="s">
        <v>462</v>
      </c>
      <c r="D151" s="15">
        <v>70101288</v>
      </c>
      <c r="E151" s="18" t="s">
        <v>463</v>
      </c>
      <c r="F151" s="25" t="s">
        <v>16</v>
      </c>
      <c r="G151" s="11" t="s">
        <v>464</v>
      </c>
      <c r="H151" s="14" t="s">
        <v>453</v>
      </c>
      <c r="I151" s="35" t="s">
        <v>184</v>
      </c>
      <c r="J151" s="24" t="s">
        <v>20</v>
      </c>
      <c r="K151" s="19"/>
    </row>
    <row r="152" spans="1:11" ht="42.75" customHeight="1" x14ac:dyDescent="0.25">
      <c r="A152" s="82" t="s">
        <v>465</v>
      </c>
      <c r="B152" s="83"/>
      <c r="C152" s="83"/>
      <c r="D152" s="83"/>
      <c r="E152" s="84"/>
      <c r="F152" s="85" t="s">
        <v>33</v>
      </c>
      <c r="G152" s="85"/>
      <c r="H152" s="85"/>
      <c r="I152" s="85"/>
      <c r="J152" s="9"/>
      <c r="K152" s="9"/>
    </row>
    <row r="153" spans="1:11" ht="42.75" customHeight="1" x14ac:dyDescent="0.25">
      <c r="A153" s="4" t="s">
        <v>2</v>
      </c>
      <c r="B153" s="5" t="s">
        <v>3</v>
      </c>
      <c r="C153" s="4" t="s">
        <v>4</v>
      </c>
      <c r="D153" s="6" t="s">
        <v>5</v>
      </c>
      <c r="E153" s="5" t="s">
        <v>6</v>
      </c>
      <c r="F153" s="5" t="s">
        <v>7</v>
      </c>
      <c r="G153" s="5" t="s">
        <v>8</v>
      </c>
      <c r="H153" s="9" t="s">
        <v>9</v>
      </c>
      <c r="I153" s="9" t="s">
        <v>10</v>
      </c>
      <c r="J153" s="5" t="s">
        <v>34</v>
      </c>
      <c r="K153" s="9" t="s">
        <v>12</v>
      </c>
    </row>
    <row r="154" spans="1:11" ht="23.25" customHeight="1" x14ac:dyDescent="0.25">
      <c r="A154" s="72" t="s">
        <v>122</v>
      </c>
      <c r="B154" s="71">
        <v>1</v>
      </c>
      <c r="C154" s="74" t="s">
        <v>466</v>
      </c>
      <c r="D154" s="75" t="str">
        <f>"26616471"</f>
        <v>26616471</v>
      </c>
      <c r="E154" s="71" t="s">
        <v>467</v>
      </c>
      <c r="F154" s="10" t="s">
        <v>16</v>
      </c>
      <c r="G154" s="11" t="s">
        <v>468</v>
      </c>
      <c r="H154" s="16" t="s">
        <v>469</v>
      </c>
      <c r="I154" s="10" t="s">
        <v>127</v>
      </c>
      <c r="J154" s="76" t="s">
        <v>20</v>
      </c>
      <c r="K154" s="71" t="s">
        <v>470</v>
      </c>
    </row>
    <row r="155" spans="1:11" ht="23.25" customHeight="1" x14ac:dyDescent="0.25">
      <c r="A155" s="81"/>
      <c r="B155" s="71"/>
      <c r="C155" s="74"/>
      <c r="D155" s="75"/>
      <c r="E155" s="71"/>
      <c r="F155" s="10" t="s">
        <v>129</v>
      </c>
      <c r="G155" s="11" t="s">
        <v>468</v>
      </c>
      <c r="H155" s="16" t="s">
        <v>469</v>
      </c>
      <c r="I155" s="10" t="s">
        <v>127</v>
      </c>
      <c r="J155" s="76"/>
      <c r="K155" s="71"/>
    </row>
    <row r="156" spans="1:11" ht="23.25" customHeight="1" x14ac:dyDescent="0.25">
      <c r="A156" s="81"/>
      <c r="B156" s="71">
        <v>2</v>
      </c>
      <c r="C156" s="74" t="s">
        <v>471</v>
      </c>
      <c r="D156" s="75" t="str">
        <f>"64877446"</f>
        <v>64877446</v>
      </c>
      <c r="E156" s="71" t="s">
        <v>472</v>
      </c>
      <c r="F156" s="10" t="s">
        <v>16</v>
      </c>
      <c r="G156" s="11" t="s">
        <v>473</v>
      </c>
      <c r="H156" s="16" t="s">
        <v>474</v>
      </c>
      <c r="I156" s="16" t="s">
        <v>85</v>
      </c>
      <c r="J156" s="71" t="s">
        <v>20</v>
      </c>
      <c r="K156" s="71" t="s">
        <v>41</v>
      </c>
    </row>
    <row r="157" spans="1:11" ht="23.25" customHeight="1" x14ac:dyDescent="0.25">
      <c r="A157" s="73"/>
      <c r="B157" s="71"/>
      <c r="C157" s="74"/>
      <c r="D157" s="75"/>
      <c r="E157" s="71"/>
      <c r="F157" s="10" t="s">
        <v>129</v>
      </c>
      <c r="G157" s="11" t="s">
        <v>475</v>
      </c>
      <c r="H157" s="16" t="s">
        <v>476</v>
      </c>
      <c r="I157" s="16" t="s">
        <v>85</v>
      </c>
      <c r="J157" s="71"/>
      <c r="K157" s="71"/>
    </row>
    <row r="158" spans="1:11" ht="23.25" customHeight="1" x14ac:dyDescent="0.25">
      <c r="A158" s="72" t="s">
        <v>51</v>
      </c>
      <c r="B158" s="71">
        <v>1</v>
      </c>
      <c r="C158" s="74" t="s">
        <v>477</v>
      </c>
      <c r="D158" s="75" t="str">
        <f>"77892587"</f>
        <v>77892587</v>
      </c>
      <c r="E158" s="71" t="s">
        <v>478</v>
      </c>
      <c r="F158" s="10" t="s">
        <v>16</v>
      </c>
      <c r="G158" s="11" t="s">
        <v>479</v>
      </c>
      <c r="H158" s="16" t="s">
        <v>480</v>
      </c>
      <c r="I158" s="10" t="s">
        <v>85</v>
      </c>
      <c r="J158" s="76" t="s">
        <v>20</v>
      </c>
      <c r="K158" s="71" t="s">
        <v>56</v>
      </c>
    </row>
    <row r="159" spans="1:11" ht="23.25" customHeight="1" x14ac:dyDescent="0.25">
      <c r="A159" s="73"/>
      <c r="B159" s="71"/>
      <c r="C159" s="74"/>
      <c r="D159" s="75"/>
      <c r="E159" s="71"/>
      <c r="F159" s="10" t="s">
        <v>22</v>
      </c>
      <c r="G159" s="11" t="s">
        <v>481</v>
      </c>
      <c r="H159" s="16" t="s">
        <v>482</v>
      </c>
      <c r="I159" s="10" t="s">
        <v>85</v>
      </c>
      <c r="J159" s="76"/>
      <c r="K159" s="71"/>
    </row>
    <row r="160" spans="1:11" ht="23.25" customHeight="1" x14ac:dyDescent="0.25">
      <c r="A160" s="72" t="s">
        <v>149</v>
      </c>
      <c r="B160" s="71">
        <v>1</v>
      </c>
      <c r="C160" s="74" t="s">
        <v>483</v>
      </c>
      <c r="D160" s="75" t="str">
        <f>"43359350"</f>
        <v>43359350</v>
      </c>
      <c r="E160" s="71" t="s">
        <v>484</v>
      </c>
      <c r="F160" s="10" t="s">
        <v>16</v>
      </c>
      <c r="G160" s="11" t="s">
        <v>485</v>
      </c>
      <c r="H160" s="16" t="s">
        <v>486</v>
      </c>
      <c r="I160" s="10" t="s">
        <v>73</v>
      </c>
      <c r="J160" s="76" t="s">
        <v>20</v>
      </c>
      <c r="K160" s="71" t="s">
        <v>154</v>
      </c>
    </row>
    <row r="161" spans="1:11" ht="23.25" customHeight="1" x14ac:dyDescent="0.25">
      <c r="A161" s="73"/>
      <c r="B161" s="71"/>
      <c r="C161" s="74"/>
      <c r="D161" s="75"/>
      <c r="E161" s="71"/>
      <c r="F161" s="10" t="s">
        <v>22</v>
      </c>
      <c r="G161" s="80" t="s">
        <v>84</v>
      </c>
      <c r="H161" s="80"/>
      <c r="I161" s="10" t="s">
        <v>272</v>
      </c>
      <c r="J161" s="76"/>
      <c r="K161" s="71"/>
    </row>
    <row r="162" spans="1:11" ht="42.75" customHeight="1" x14ac:dyDescent="0.25">
      <c r="A162" s="16" t="s">
        <v>81</v>
      </c>
      <c r="B162" s="1">
        <v>1</v>
      </c>
      <c r="C162" s="16" t="s">
        <v>487</v>
      </c>
      <c r="D162" s="15" t="str">
        <f>"51280520"</f>
        <v>51280520</v>
      </c>
      <c r="E162" s="28" t="s">
        <v>488</v>
      </c>
      <c r="F162" s="10" t="s">
        <v>16</v>
      </c>
      <c r="G162" s="76" t="s">
        <v>84</v>
      </c>
      <c r="H162" s="76"/>
      <c r="I162" s="10" t="s">
        <v>73</v>
      </c>
      <c r="J162" s="1" t="s">
        <v>20</v>
      </c>
      <c r="K162" s="2" t="s">
        <v>411</v>
      </c>
    </row>
    <row r="163" spans="1:11" ht="42.75" customHeight="1" x14ac:dyDescent="0.25">
      <c r="A163" s="77" t="s">
        <v>375</v>
      </c>
      <c r="B163" s="2">
        <v>1</v>
      </c>
      <c r="C163" s="16" t="s">
        <v>489</v>
      </c>
      <c r="D163" s="15" t="str">
        <f>"05392147"</f>
        <v>05392147</v>
      </c>
      <c r="E163" s="1" t="s">
        <v>385</v>
      </c>
      <c r="F163" s="10" t="s">
        <v>16</v>
      </c>
      <c r="G163" s="10" t="s">
        <v>490</v>
      </c>
      <c r="H163" s="21" t="s">
        <v>491</v>
      </c>
      <c r="I163" s="16" t="s">
        <v>279</v>
      </c>
      <c r="J163" s="2" t="s">
        <v>20</v>
      </c>
      <c r="K163" s="2" t="s">
        <v>411</v>
      </c>
    </row>
    <row r="164" spans="1:11" ht="42.75" customHeight="1" x14ac:dyDescent="0.25">
      <c r="A164" s="78"/>
      <c r="B164" s="2">
        <v>2</v>
      </c>
      <c r="C164" s="16" t="s">
        <v>492</v>
      </c>
      <c r="D164" s="15" t="str">
        <f>"55775333"</f>
        <v>55775333</v>
      </c>
      <c r="E164" s="1" t="s">
        <v>389</v>
      </c>
      <c r="F164" s="10" t="s">
        <v>16</v>
      </c>
      <c r="G164" s="10" t="s">
        <v>493</v>
      </c>
      <c r="H164" s="21" t="s">
        <v>494</v>
      </c>
      <c r="I164" s="16" t="s">
        <v>85</v>
      </c>
      <c r="J164" s="2" t="s">
        <v>20</v>
      </c>
      <c r="K164" s="2" t="s">
        <v>411</v>
      </c>
    </row>
    <row r="165" spans="1:11" ht="42.75" customHeight="1" x14ac:dyDescent="0.25">
      <c r="A165" s="78"/>
      <c r="B165" s="2">
        <v>3</v>
      </c>
      <c r="C165" s="16" t="s">
        <v>495</v>
      </c>
      <c r="D165" s="15" t="str">
        <f>"92442224"</f>
        <v>92442224</v>
      </c>
      <c r="E165" s="1" t="s">
        <v>496</v>
      </c>
      <c r="F165" s="10" t="s">
        <v>16</v>
      </c>
      <c r="G165" s="10">
        <v>37259</v>
      </c>
      <c r="H165" s="21" t="s">
        <v>497</v>
      </c>
      <c r="I165" s="16" t="s">
        <v>85</v>
      </c>
      <c r="J165" s="2" t="s">
        <v>20</v>
      </c>
      <c r="K165" s="2" t="s">
        <v>411</v>
      </c>
    </row>
    <row r="166" spans="1:11" ht="42.75" customHeight="1" x14ac:dyDescent="0.25">
      <c r="A166" s="78"/>
      <c r="B166" s="2">
        <v>4</v>
      </c>
      <c r="C166" s="16" t="s">
        <v>498</v>
      </c>
      <c r="D166" s="15" t="str">
        <f>"03823901"</f>
        <v>03823901</v>
      </c>
      <c r="E166" s="1" t="s">
        <v>499</v>
      </c>
      <c r="F166" s="10" t="s">
        <v>16</v>
      </c>
      <c r="G166" s="10">
        <v>47816</v>
      </c>
      <c r="H166" s="21" t="s">
        <v>500</v>
      </c>
      <c r="I166" s="16" t="s">
        <v>407</v>
      </c>
      <c r="J166" s="2" t="s">
        <v>20</v>
      </c>
      <c r="K166" s="2" t="s">
        <v>174</v>
      </c>
    </row>
    <row r="167" spans="1:11" ht="42.75" customHeight="1" x14ac:dyDescent="0.25">
      <c r="A167" s="79"/>
      <c r="B167" s="24">
        <v>5</v>
      </c>
      <c r="C167" s="16" t="s">
        <v>501</v>
      </c>
      <c r="D167" s="15" t="str">
        <f>"45252802"</f>
        <v>45252802</v>
      </c>
      <c r="E167" s="1" t="s">
        <v>502</v>
      </c>
      <c r="F167" s="10" t="s">
        <v>16</v>
      </c>
      <c r="G167" s="23">
        <v>48362</v>
      </c>
      <c r="H167" s="24" t="s">
        <v>503</v>
      </c>
      <c r="I167" s="23" t="s">
        <v>407</v>
      </c>
      <c r="J167" s="2" t="s">
        <v>20</v>
      </c>
      <c r="K167" s="2" t="s">
        <v>504</v>
      </c>
    </row>
    <row r="168" spans="1:11" ht="42.75" customHeight="1" x14ac:dyDescent="0.25">
      <c r="A168" s="87" t="s">
        <v>505</v>
      </c>
      <c r="B168" s="88"/>
      <c r="C168" s="88"/>
      <c r="D168" s="88"/>
      <c r="E168" s="89"/>
      <c r="F168" s="90" t="s">
        <v>33</v>
      </c>
      <c r="G168" s="90"/>
      <c r="H168" s="90"/>
      <c r="I168" s="90"/>
      <c r="J168" s="13"/>
      <c r="K168" s="9"/>
    </row>
    <row r="169" spans="1:11" ht="42.75" customHeight="1" x14ac:dyDescent="0.25">
      <c r="A169" s="4" t="s">
        <v>2</v>
      </c>
      <c r="B169" s="5" t="s">
        <v>3</v>
      </c>
      <c r="C169" s="4" t="s">
        <v>4</v>
      </c>
      <c r="D169" s="6" t="s">
        <v>5</v>
      </c>
      <c r="E169" s="5" t="s">
        <v>6</v>
      </c>
      <c r="F169" s="7" t="s">
        <v>7</v>
      </c>
      <c r="G169" s="7" t="s">
        <v>8</v>
      </c>
      <c r="H169" s="8" t="s">
        <v>9</v>
      </c>
      <c r="I169" s="4" t="s">
        <v>10</v>
      </c>
      <c r="J169" s="5" t="s">
        <v>34</v>
      </c>
      <c r="K169" s="9" t="s">
        <v>12</v>
      </c>
    </row>
    <row r="170" spans="1:11" ht="20.25" customHeight="1" x14ac:dyDescent="0.25">
      <c r="A170" s="72" t="s">
        <v>122</v>
      </c>
      <c r="B170" s="71">
        <v>1</v>
      </c>
      <c r="C170" s="74" t="s">
        <v>506</v>
      </c>
      <c r="D170" s="75" t="str">
        <f>"10906644"</f>
        <v>10906644</v>
      </c>
      <c r="E170" s="71" t="s">
        <v>507</v>
      </c>
      <c r="F170" s="10" t="s">
        <v>16</v>
      </c>
      <c r="G170" s="11" t="s">
        <v>508</v>
      </c>
      <c r="H170" s="16" t="s">
        <v>509</v>
      </c>
      <c r="I170" s="16" t="s">
        <v>184</v>
      </c>
      <c r="J170" s="71" t="s">
        <v>20</v>
      </c>
      <c r="K170" s="71" t="s">
        <v>140</v>
      </c>
    </row>
    <row r="171" spans="1:11" ht="20.25" customHeight="1" x14ac:dyDescent="0.25">
      <c r="A171" s="81"/>
      <c r="B171" s="71"/>
      <c r="C171" s="74"/>
      <c r="D171" s="75"/>
      <c r="E171" s="71"/>
      <c r="F171" s="10" t="s">
        <v>22</v>
      </c>
      <c r="G171" s="11" t="s">
        <v>508</v>
      </c>
      <c r="H171" s="29" t="s">
        <v>510</v>
      </c>
      <c r="I171" s="16" t="s">
        <v>184</v>
      </c>
      <c r="J171" s="71"/>
      <c r="K171" s="71"/>
    </row>
    <row r="172" spans="1:11" ht="20.25" customHeight="1" x14ac:dyDescent="0.25">
      <c r="A172" s="81"/>
      <c r="B172" s="71">
        <v>2</v>
      </c>
      <c r="C172" s="74" t="s">
        <v>511</v>
      </c>
      <c r="D172" s="75" t="str">
        <f>"33790060"</f>
        <v>33790060</v>
      </c>
      <c r="E172" s="71" t="s">
        <v>512</v>
      </c>
      <c r="F172" s="10" t="s">
        <v>16</v>
      </c>
      <c r="G172" s="11" t="s">
        <v>513</v>
      </c>
      <c r="H172" s="16" t="s">
        <v>514</v>
      </c>
      <c r="I172" s="16" t="s">
        <v>85</v>
      </c>
      <c r="J172" s="71" t="s">
        <v>20</v>
      </c>
      <c r="K172" s="71" t="s">
        <v>143</v>
      </c>
    </row>
    <row r="173" spans="1:11" ht="20.25" customHeight="1" x14ac:dyDescent="0.25">
      <c r="A173" s="73"/>
      <c r="B173" s="71"/>
      <c r="C173" s="74"/>
      <c r="D173" s="75"/>
      <c r="E173" s="71"/>
      <c r="F173" s="10" t="s">
        <v>129</v>
      </c>
      <c r="G173" s="11" t="s">
        <v>515</v>
      </c>
      <c r="H173" s="16" t="s">
        <v>516</v>
      </c>
      <c r="I173" s="16" t="s">
        <v>85</v>
      </c>
      <c r="J173" s="71"/>
      <c r="K173" s="71"/>
    </row>
    <row r="174" spans="1:11" ht="20.25" customHeight="1" x14ac:dyDescent="0.25">
      <c r="A174" s="72" t="s">
        <v>51</v>
      </c>
      <c r="B174" s="71">
        <v>1</v>
      </c>
      <c r="C174" s="74" t="s">
        <v>517</v>
      </c>
      <c r="D174" s="75" t="str">
        <f>"82993130"</f>
        <v>82993130</v>
      </c>
      <c r="E174" s="71" t="s">
        <v>518</v>
      </c>
      <c r="F174" s="10" t="s">
        <v>16</v>
      </c>
      <c r="G174" s="11" t="s">
        <v>519</v>
      </c>
      <c r="H174" s="10" t="s">
        <v>520</v>
      </c>
      <c r="I174" s="16" t="s">
        <v>85</v>
      </c>
      <c r="J174" s="71" t="s">
        <v>20</v>
      </c>
      <c r="K174" s="71" t="s">
        <v>521</v>
      </c>
    </row>
    <row r="175" spans="1:11" ht="20.25" customHeight="1" x14ac:dyDescent="0.25">
      <c r="A175" s="81"/>
      <c r="B175" s="71"/>
      <c r="C175" s="74"/>
      <c r="D175" s="75"/>
      <c r="E175" s="71"/>
      <c r="F175" s="10" t="s">
        <v>129</v>
      </c>
      <c r="G175" s="14" t="s">
        <v>522</v>
      </c>
      <c r="H175" s="10" t="s">
        <v>523</v>
      </c>
      <c r="I175" s="16" t="s">
        <v>85</v>
      </c>
      <c r="J175" s="71"/>
      <c r="K175" s="71"/>
    </row>
    <row r="176" spans="1:11" ht="20.25" customHeight="1" x14ac:dyDescent="0.25">
      <c r="A176" s="81"/>
      <c r="B176" s="71">
        <v>2</v>
      </c>
      <c r="C176" s="74" t="s">
        <v>524</v>
      </c>
      <c r="D176" s="75" t="str">
        <f>"56590862"</f>
        <v>56590862</v>
      </c>
      <c r="E176" s="71" t="s">
        <v>525</v>
      </c>
      <c r="F176" s="58" t="s">
        <v>16</v>
      </c>
      <c r="G176" s="58" t="s">
        <v>526</v>
      </c>
      <c r="H176" s="58" t="s">
        <v>527</v>
      </c>
      <c r="I176" s="55" t="s">
        <v>272</v>
      </c>
      <c r="J176" s="71" t="s">
        <v>20</v>
      </c>
      <c r="K176" s="71" t="s">
        <v>350</v>
      </c>
    </row>
    <row r="177" spans="1:12" ht="20.25" customHeight="1" x14ac:dyDescent="0.25">
      <c r="A177" s="81"/>
      <c r="B177" s="71"/>
      <c r="C177" s="74"/>
      <c r="D177" s="75"/>
      <c r="E177" s="71"/>
      <c r="F177" s="58" t="s">
        <v>22</v>
      </c>
      <c r="G177" s="58" t="s">
        <v>528</v>
      </c>
      <c r="H177" s="58" t="s">
        <v>529</v>
      </c>
      <c r="I177" s="55" t="s">
        <v>272</v>
      </c>
      <c r="J177" s="71"/>
      <c r="K177" s="71"/>
    </row>
    <row r="178" spans="1:12" s="36" customFormat="1" ht="20.25" customHeight="1" x14ac:dyDescent="0.25">
      <c r="A178" s="81"/>
      <c r="B178" s="71">
        <v>3</v>
      </c>
      <c r="C178" s="74" t="s">
        <v>541</v>
      </c>
      <c r="D178" s="75" t="str">
        <f>"90130138"</f>
        <v>90130138</v>
      </c>
      <c r="E178" s="71" t="s">
        <v>542</v>
      </c>
      <c r="F178" s="58" t="s">
        <v>16</v>
      </c>
      <c r="G178" s="58" t="s">
        <v>543</v>
      </c>
      <c r="H178" s="58" t="s">
        <v>544</v>
      </c>
      <c r="I178" s="55" t="s">
        <v>272</v>
      </c>
      <c r="J178" s="71" t="s">
        <v>20</v>
      </c>
      <c r="K178" s="71" t="s">
        <v>350</v>
      </c>
    </row>
    <row r="179" spans="1:12" s="36" customFormat="1" ht="20.25" customHeight="1" x14ac:dyDescent="0.25">
      <c r="A179" s="73"/>
      <c r="B179" s="71"/>
      <c r="C179" s="74"/>
      <c r="D179" s="75"/>
      <c r="E179" s="71"/>
      <c r="F179" s="58" t="s">
        <v>22</v>
      </c>
      <c r="G179" s="60" t="s">
        <v>545</v>
      </c>
      <c r="H179" s="59" t="s">
        <v>529</v>
      </c>
      <c r="I179" s="55" t="s">
        <v>272</v>
      </c>
      <c r="J179" s="71"/>
      <c r="K179" s="71"/>
    </row>
    <row r="180" spans="1:12" s="36" customFormat="1" ht="20.25" customHeight="1" x14ac:dyDescent="0.25">
      <c r="A180" s="72" t="s">
        <v>59</v>
      </c>
      <c r="B180" s="71">
        <v>1</v>
      </c>
      <c r="C180" s="74" t="s">
        <v>535</v>
      </c>
      <c r="D180" s="75">
        <v>47123495</v>
      </c>
      <c r="E180" s="71" t="s">
        <v>536</v>
      </c>
      <c r="F180" s="58" t="s">
        <v>16</v>
      </c>
      <c r="G180" s="11" t="s">
        <v>537</v>
      </c>
      <c r="H180" s="11" t="s">
        <v>538</v>
      </c>
      <c r="I180" s="55" t="s">
        <v>272</v>
      </c>
      <c r="J180" s="71" t="s">
        <v>20</v>
      </c>
      <c r="K180" s="71" t="s">
        <v>154</v>
      </c>
    </row>
    <row r="181" spans="1:12" s="36" customFormat="1" ht="20.25" customHeight="1" x14ac:dyDescent="0.25">
      <c r="A181" s="81"/>
      <c r="B181" s="71"/>
      <c r="C181" s="74"/>
      <c r="D181" s="75"/>
      <c r="E181" s="71"/>
      <c r="F181" s="58" t="s">
        <v>22</v>
      </c>
      <c r="G181" s="11" t="s">
        <v>539</v>
      </c>
      <c r="H181" s="11" t="s">
        <v>540</v>
      </c>
      <c r="I181" s="55" t="s">
        <v>272</v>
      </c>
      <c r="J181" s="71"/>
      <c r="K181" s="71"/>
    </row>
    <row r="182" spans="1:12" s="36" customFormat="1" ht="20.25" customHeight="1" x14ac:dyDescent="0.25">
      <c r="A182" s="72" t="s">
        <v>2277</v>
      </c>
      <c r="B182" s="71">
        <v>1</v>
      </c>
      <c r="C182" s="74" t="s">
        <v>530</v>
      </c>
      <c r="D182" s="75" t="str">
        <f>"27964512"</f>
        <v>27964512</v>
      </c>
      <c r="E182" s="71" t="s">
        <v>303</v>
      </c>
      <c r="F182" s="58" t="s">
        <v>16</v>
      </c>
      <c r="G182" s="11" t="s">
        <v>531</v>
      </c>
      <c r="H182" s="11" t="s">
        <v>532</v>
      </c>
      <c r="I182" s="55" t="s">
        <v>73</v>
      </c>
      <c r="J182" s="71" t="s">
        <v>20</v>
      </c>
      <c r="K182" s="71" t="s">
        <v>74</v>
      </c>
    </row>
    <row r="183" spans="1:12" s="36" customFormat="1" ht="20.25" customHeight="1" x14ac:dyDescent="0.25">
      <c r="A183" s="73"/>
      <c r="B183" s="71"/>
      <c r="C183" s="74"/>
      <c r="D183" s="75"/>
      <c r="E183" s="71"/>
      <c r="F183" s="58" t="s">
        <v>22</v>
      </c>
      <c r="G183" s="11" t="s">
        <v>533</v>
      </c>
      <c r="H183" s="11" t="s">
        <v>534</v>
      </c>
      <c r="I183" s="55" t="s">
        <v>73</v>
      </c>
      <c r="J183" s="71"/>
      <c r="K183" s="71"/>
    </row>
    <row r="184" spans="1:12" ht="42.75" customHeight="1" x14ac:dyDescent="0.25">
      <c r="A184" s="16" t="s">
        <v>2275</v>
      </c>
      <c r="B184" s="1">
        <v>1</v>
      </c>
      <c r="C184" s="16" t="s">
        <v>2274</v>
      </c>
      <c r="D184" s="15" t="str">
        <f>"38938284"</f>
        <v>38938284</v>
      </c>
      <c r="E184" s="1" t="s">
        <v>546</v>
      </c>
      <c r="F184" s="76" t="s">
        <v>2276</v>
      </c>
      <c r="G184" s="76"/>
      <c r="H184" s="76"/>
      <c r="I184" s="76"/>
      <c r="J184" s="1" t="s">
        <v>20</v>
      </c>
      <c r="K184" s="2" t="s">
        <v>64</v>
      </c>
    </row>
    <row r="185" spans="1:12" ht="21" customHeight="1" x14ac:dyDescent="0.25">
      <c r="A185" s="72" t="s">
        <v>149</v>
      </c>
      <c r="B185" s="71">
        <v>1</v>
      </c>
      <c r="C185" s="74" t="s">
        <v>547</v>
      </c>
      <c r="D185" s="75">
        <v>91255217</v>
      </c>
      <c r="E185" s="71" t="s">
        <v>151</v>
      </c>
      <c r="F185" s="10" t="s">
        <v>16</v>
      </c>
      <c r="G185" s="10" t="s">
        <v>548</v>
      </c>
      <c r="H185" s="10" t="s">
        <v>549</v>
      </c>
      <c r="I185" s="16" t="s">
        <v>73</v>
      </c>
      <c r="J185" s="71" t="s">
        <v>20</v>
      </c>
      <c r="K185" s="71" t="s">
        <v>550</v>
      </c>
    </row>
    <row r="186" spans="1:12" ht="21" customHeight="1" x14ac:dyDescent="0.25">
      <c r="A186" s="81"/>
      <c r="B186" s="71"/>
      <c r="C186" s="74"/>
      <c r="D186" s="75"/>
      <c r="E186" s="71"/>
      <c r="F186" s="10" t="s">
        <v>22</v>
      </c>
      <c r="G186" s="91" t="s">
        <v>84</v>
      </c>
      <c r="H186" s="91"/>
      <c r="I186" s="16" t="s">
        <v>73</v>
      </c>
      <c r="J186" s="71"/>
      <c r="K186" s="71"/>
      <c r="L186" s="3" t="s">
        <v>551</v>
      </c>
    </row>
    <row r="187" spans="1:12" ht="21" customHeight="1" x14ac:dyDescent="0.25">
      <c r="A187" s="81"/>
      <c r="B187" s="71">
        <v>2</v>
      </c>
      <c r="C187" s="74" t="s">
        <v>552</v>
      </c>
      <c r="D187" s="75" t="str">
        <f>"85109549"</f>
        <v>85109549</v>
      </c>
      <c r="E187" s="71" t="s">
        <v>553</v>
      </c>
      <c r="F187" s="10" t="s">
        <v>16</v>
      </c>
      <c r="G187" s="10" t="s">
        <v>554</v>
      </c>
      <c r="H187" s="10" t="s">
        <v>555</v>
      </c>
      <c r="I187" s="16" t="s">
        <v>73</v>
      </c>
      <c r="J187" s="71" t="s">
        <v>20</v>
      </c>
      <c r="K187" s="71" t="s">
        <v>550</v>
      </c>
    </row>
    <row r="188" spans="1:12" ht="21" customHeight="1" x14ac:dyDescent="0.25">
      <c r="A188" s="73"/>
      <c r="B188" s="71"/>
      <c r="C188" s="74"/>
      <c r="D188" s="75"/>
      <c r="E188" s="71"/>
      <c r="F188" s="10" t="s">
        <v>22</v>
      </c>
      <c r="G188" s="91" t="s">
        <v>84</v>
      </c>
      <c r="H188" s="91"/>
      <c r="I188" s="16"/>
      <c r="J188" s="71"/>
      <c r="K188" s="71"/>
    </row>
    <row r="189" spans="1:12" ht="42.75" customHeight="1" x14ac:dyDescent="0.25">
      <c r="A189" s="72" t="s">
        <v>81</v>
      </c>
      <c r="B189" s="1">
        <v>1</v>
      </c>
      <c r="C189" s="10" t="s">
        <v>556</v>
      </c>
      <c r="D189" s="15" t="str">
        <f>"77905729"</f>
        <v>77905729</v>
      </c>
      <c r="E189" s="1" t="s">
        <v>557</v>
      </c>
      <c r="F189" s="10" t="s">
        <v>16</v>
      </c>
      <c r="G189" s="12" t="s">
        <v>558</v>
      </c>
      <c r="H189" s="12" t="s">
        <v>559</v>
      </c>
      <c r="I189" s="10" t="s">
        <v>85</v>
      </c>
      <c r="J189" s="2" t="s">
        <v>20</v>
      </c>
      <c r="K189" s="2" t="s">
        <v>154</v>
      </c>
    </row>
    <row r="190" spans="1:12" ht="42.75" customHeight="1" x14ac:dyDescent="0.25">
      <c r="A190" s="81"/>
      <c r="B190" s="1">
        <v>2</v>
      </c>
      <c r="C190" s="10" t="s">
        <v>560</v>
      </c>
      <c r="D190" s="15" t="str">
        <f>"17198599"</f>
        <v>17198599</v>
      </c>
      <c r="E190" s="28" t="s">
        <v>561</v>
      </c>
      <c r="F190" s="10" t="s">
        <v>16</v>
      </c>
      <c r="G190" s="12" t="s">
        <v>562</v>
      </c>
      <c r="H190" s="12" t="s">
        <v>563</v>
      </c>
      <c r="I190" s="10" t="s">
        <v>73</v>
      </c>
      <c r="J190" s="2" t="s">
        <v>20</v>
      </c>
      <c r="K190" s="2" t="s">
        <v>309</v>
      </c>
    </row>
    <row r="191" spans="1:12" ht="42.75" customHeight="1" x14ac:dyDescent="0.25">
      <c r="A191" s="73"/>
      <c r="B191" s="1">
        <v>3</v>
      </c>
      <c r="C191" s="10" t="s">
        <v>564</v>
      </c>
      <c r="D191" s="15" t="str">
        <f>"50329286"</f>
        <v>50329286</v>
      </c>
      <c r="E191" s="28" t="s">
        <v>236</v>
      </c>
      <c r="F191" s="10" t="s">
        <v>16</v>
      </c>
      <c r="G191" s="12" t="s">
        <v>565</v>
      </c>
      <c r="H191" s="12" t="s">
        <v>314</v>
      </c>
      <c r="I191" s="10" t="s">
        <v>73</v>
      </c>
      <c r="J191" s="2" t="s">
        <v>20</v>
      </c>
      <c r="K191" s="2"/>
    </row>
    <row r="192" spans="1:12" ht="42.75" customHeight="1" x14ac:dyDescent="0.25">
      <c r="A192" s="72" t="s">
        <v>375</v>
      </c>
      <c r="B192" s="1">
        <v>1</v>
      </c>
      <c r="C192" s="10" t="s">
        <v>566</v>
      </c>
      <c r="D192" s="15" t="str">
        <f>"26059522"</f>
        <v>26059522</v>
      </c>
      <c r="E192" s="1" t="s">
        <v>567</v>
      </c>
      <c r="F192" s="10" t="s">
        <v>16</v>
      </c>
      <c r="G192" s="10" t="s">
        <v>568</v>
      </c>
      <c r="H192" s="12" t="s">
        <v>569</v>
      </c>
      <c r="I192" s="10" t="s">
        <v>127</v>
      </c>
      <c r="J192" s="2" t="s">
        <v>20</v>
      </c>
      <c r="K192" s="2" t="s">
        <v>67</v>
      </c>
    </row>
    <row r="193" spans="1:11" ht="42.75" customHeight="1" x14ac:dyDescent="0.25">
      <c r="A193" s="81"/>
      <c r="B193" s="1">
        <v>2</v>
      </c>
      <c r="C193" s="10" t="s">
        <v>570</v>
      </c>
      <c r="D193" s="15" t="str">
        <f>"88227074"</f>
        <v>88227074</v>
      </c>
      <c r="E193" s="1" t="s">
        <v>571</v>
      </c>
      <c r="F193" s="10" t="s">
        <v>16</v>
      </c>
      <c r="G193" s="10" t="s">
        <v>572</v>
      </c>
      <c r="H193" s="12" t="s">
        <v>573</v>
      </c>
      <c r="I193" s="10" t="s">
        <v>85</v>
      </c>
      <c r="J193" s="2" t="s">
        <v>20</v>
      </c>
      <c r="K193" s="2" t="s">
        <v>67</v>
      </c>
    </row>
    <row r="194" spans="1:11" ht="42.75" customHeight="1" x14ac:dyDescent="0.25">
      <c r="A194" s="73"/>
      <c r="B194" s="1">
        <v>3</v>
      </c>
      <c r="C194" s="10" t="s">
        <v>574</v>
      </c>
      <c r="D194" s="15" t="str">
        <f>"36257081"</f>
        <v>36257081</v>
      </c>
      <c r="E194" s="1" t="s">
        <v>575</v>
      </c>
      <c r="F194" s="10" t="s">
        <v>16</v>
      </c>
      <c r="G194" s="10">
        <v>37972</v>
      </c>
      <c r="H194" s="12" t="s">
        <v>576</v>
      </c>
      <c r="I194" s="10" t="s">
        <v>85</v>
      </c>
      <c r="J194" s="2" t="s">
        <v>20</v>
      </c>
      <c r="K194" s="2" t="s">
        <v>67</v>
      </c>
    </row>
    <row r="195" spans="1:11" ht="42.75" customHeight="1" x14ac:dyDescent="0.25">
      <c r="A195" s="16" t="s">
        <v>577</v>
      </c>
      <c r="B195" s="1">
        <v>1</v>
      </c>
      <c r="C195" s="10" t="s">
        <v>578</v>
      </c>
      <c r="D195" s="15" t="str">
        <f>"37706491"</f>
        <v>37706491</v>
      </c>
      <c r="E195" s="28" t="s">
        <v>579</v>
      </c>
      <c r="F195" s="10" t="s">
        <v>16</v>
      </c>
      <c r="G195" s="12" t="s">
        <v>580</v>
      </c>
      <c r="H195" s="12" t="s">
        <v>104</v>
      </c>
      <c r="I195" s="10" t="s">
        <v>73</v>
      </c>
      <c r="J195" s="2" t="s">
        <v>20</v>
      </c>
      <c r="K195" s="2" t="s">
        <v>67</v>
      </c>
    </row>
    <row r="196" spans="1:11" ht="42.75" customHeight="1" x14ac:dyDescent="0.25">
      <c r="A196" s="16" t="s">
        <v>581</v>
      </c>
      <c r="B196" s="1">
        <v>1</v>
      </c>
      <c r="C196" s="23" t="s">
        <v>582</v>
      </c>
      <c r="D196" s="15" t="str">
        <f>"35047644"</f>
        <v>35047644</v>
      </c>
      <c r="E196" s="2" t="s">
        <v>583</v>
      </c>
      <c r="F196" s="16" t="s">
        <v>16</v>
      </c>
      <c r="G196" s="91" t="s">
        <v>84</v>
      </c>
      <c r="H196" s="91"/>
      <c r="I196" s="16" t="s">
        <v>73</v>
      </c>
      <c r="J196" s="2" t="s">
        <v>20</v>
      </c>
      <c r="K196" s="19" t="s">
        <v>504</v>
      </c>
    </row>
    <row r="197" spans="1:11" ht="42.75" customHeight="1" x14ac:dyDescent="0.25">
      <c r="A197" s="87" t="s">
        <v>584</v>
      </c>
      <c r="B197" s="88"/>
      <c r="C197" s="88"/>
      <c r="D197" s="88"/>
      <c r="E197" s="89"/>
      <c r="F197" s="90" t="s">
        <v>33</v>
      </c>
      <c r="G197" s="90"/>
      <c r="H197" s="90"/>
      <c r="I197" s="90"/>
      <c r="J197" s="13"/>
      <c r="K197" s="9"/>
    </row>
    <row r="198" spans="1:11" ht="42.75" customHeight="1" x14ac:dyDescent="0.25">
      <c r="A198" s="4" t="s">
        <v>2</v>
      </c>
      <c r="B198" s="5" t="s">
        <v>3</v>
      </c>
      <c r="C198" s="4" t="s">
        <v>4</v>
      </c>
      <c r="D198" s="6" t="s">
        <v>5</v>
      </c>
      <c r="E198" s="5" t="s">
        <v>6</v>
      </c>
      <c r="F198" s="7" t="s">
        <v>7</v>
      </c>
      <c r="G198" s="7" t="s">
        <v>8</v>
      </c>
      <c r="H198" s="8" t="s">
        <v>9</v>
      </c>
      <c r="I198" s="4" t="s">
        <v>10</v>
      </c>
      <c r="J198" s="5" t="s">
        <v>34</v>
      </c>
      <c r="K198" s="9" t="s">
        <v>12</v>
      </c>
    </row>
    <row r="199" spans="1:11" ht="24" customHeight="1" x14ac:dyDescent="0.25">
      <c r="A199" s="72" t="s">
        <v>122</v>
      </c>
      <c r="B199" s="92">
        <v>1</v>
      </c>
      <c r="C199" s="77" t="s">
        <v>585</v>
      </c>
      <c r="D199" s="95" t="str">
        <f>"62059030"</f>
        <v>62059030</v>
      </c>
      <c r="E199" s="92" t="s">
        <v>586</v>
      </c>
      <c r="F199" s="25" t="s">
        <v>16</v>
      </c>
      <c r="G199" s="37" t="s">
        <v>587</v>
      </c>
      <c r="H199" s="23" t="s">
        <v>588</v>
      </c>
      <c r="I199" s="10" t="s">
        <v>85</v>
      </c>
      <c r="J199" s="71" t="s">
        <v>20</v>
      </c>
      <c r="K199" s="99" t="s">
        <v>433</v>
      </c>
    </row>
    <row r="200" spans="1:11" ht="24" customHeight="1" x14ac:dyDescent="0.25">
      <c r="A200" s="81"/>
      <c r="B200" s="93"/>
      <c r="C200" s="78"/>
      <c r="D200" s="96"/>
      <c r="E200" s="93"/>
      <c r="F200" s="25" t="s">
        <v>22</v>
      </c>
      <c r="G200" s="37" t="s">
        <v>589</v>
      </c>
      <c r="H200" s="23" t="s">
        <v>590</v>
      </c>
      <c r="I200" s="10" t="s">
        <v>85</v>
      </c>
      <c r="J200" s="71"/>
      <c r="K200" s="100"/>
    </row>
    <row r="201" spans="1:11" ht="24" customHeight="1" x14ac:dyDescent="0.25">
      <c r="A201" s="81"/>
      <c r="B201" s="94"/>
      <c r="C201" s="79"/>
      <c r="D201" s="97"/>
      <c r="E201" s="94"/>
      <c r="F201" s="25" t="s">
        <v>591</v>
      </c>
      <c r="G201" s="37" t="s">
        <v>592</v>
      </c>
      <c r="H201" s="23" t="s">
        <v>593</v>
      </c>
      <c r="I201" s="10" t="s">
        <v>85</v>
      </c>
      <c r="J201" s="71"/>
      <c r="K201" s="101"/>
    </row>
    <row r="202" spans="1:11" ht="24" customHeight="1" x14ac:dyDescent="0.25">
      <c r="A202" s="81"/>
      <c r="B202" s="71">
        <v>2</v>
      </c>
      <c r="C202" s="74" t="s">
        <v>594</v>
      </c>
      <c r="D202" s="75" t="str">
        <f>"48685482"</f>
        <v>48685482</v>
      </c>
      <c r="E202" s="71" t="s">
        <v>595</v>
      </c>
      <c r="F202" s="10" t="s">
        <v>16</v>
      </c>
      <c r="G202" s="11" t="s">
        <v>596</v>
      </c>
      <c r="H202" s="11" t="s">
        <v>597</v>
      </c>
      <c r="I202" s="10" t="s">
        <v>85</v>
      </c>
      <c r="J202" s="76" t="s">
        <v>20</v>
      </c>
      <c r="K202" s="71" t="s">
        <v>598</v>
      </c>
    </row>
    <row r="203" spans="1:11" ht="24" customHeight="1" x14ac:dyDescent="0.25">
      <c r="A203" s="81"/>
      <c r="B203" s="71"/>
      <c r="C203" s="74"/>
      <c r="D203" s="75"/>
      <c r="E203" s="71"/>
      <c r="F203" s="10" t="s">
        <v>129</v>
      </c>
      <c r="G203" s="11" t="s">
        <v>599</v>
      </c>
      <c r="H203" s="11" t="s">
        <v>600</v>
      </c>
      <c r="I203" s="10" t="s">
        <v>85</v>
      </c>
      <c r="J203" s="76"/>
      <c r="K203" s="71"/>
    </row>
    <row r="204" spans="1:11" ht="24" customHeight="1" x14ac:dyDescent="0.25">
      <c r="A204" s="81"/>
      <c r="B204" s="71">
        <v>3</v>
      </c>
      <c r="C204" s="74" t="s">
        <v>601</v>
      </c>
      <c r="D204" s="75" t="str">
        <f>"94976995"</f>
        <v>94976995</v>
      </c>
      <c r="E204" s="71" t="s">
        <v>602</v>
      </c>
      <c r="F204" s="10" t="s">
        <v>16</v>
      </c>
      <c r="G204" s="11" t="s">
        <v>603</v>
      </c>
      <c r="H204" s="10" t="s">
        <v>604</v>
      </c>
      <c r="I204" s="10" t="s">
        <v>85</v>
      </c>
      <c r="J204" s="71" t="s">
        <v>20</v>
      </c>
      <c r="K204" s="71" t="s">
        <v>605</v>
      </c>
    </row>
    <row r="205" spans="1:11" ht="24" customHeight="1" x14ac:dyDescent="0.25">
      <c r="A205" s="81"/>
      <c r="B205" s="71"/>
      <c r="C205" s="74"/>
      <c r="D205" s="75"/>
      <c r="E205" s="71"/>
      <c r="F205" s="10" t="s">
        <v>324</v>
      </c>
      <c r="G205" s="11" t="s">
        <v>606</v>
      </c>
      <c r="H205" s="10" t="s">
        <v>607</v>
      </c>
      <c r="I205" s="10" t="s">
        <v>608</v>
      </c>
      <c r="J205" s="71"/>
      <c r="K205" s="71"/>
    </row>
    <row r="206" spans="1:11" ht="24" customHeight="1" x14ac:dyDescent="0.25">
      <c r="A206" s="81"/>
      <c r="B206" s="71">
        <v>4</v>
      </c>
      <c r="C206" s="74" t="s">
        <v>609</v>
      </c>
      <c r="D206" s="75" t="str">
        <f>"10393653"</f>
        <v>10393653</v>
      </c>
      <c r="E206" s="71" t="s">
        <v>610</v>
      </c>
      <c r="F206" s="10" t="s">
        <v>16</v>
      </c>
      <c r="G206" s="11" t="s">
        <v>533</v>
      </c>
      <c r="H206" s="11" t="s">
        <v>611</v>
      </c>
      <c r="I206" s="10" t="s">
        <v>85</v>
      </c>
      <c r="J206" s="76" t="s">
        <v>20</v>
      </c>
      <c r="K206" s="71" t="s">
        <v>133</v>
      </c>
    </row>
    <row r="207" spans="1:11" ht="24" customHeight="1" x14ac:dyDescent="0.25">
      <c r="A207" s="81"/>
      <c r="B207" s="71"/>
      <c r="C207" s="74"/>
      <c r="D207" s="75"/>
      <c r="E207" s="71"/>
      <c r="F207" s="10" t="s">
        <v>129</v>
      </c>
      <c r="G207" s="11" t="s">
        <v>612</v>
      </c>
      <c r="H207" s="11" t="s">
        <v>613</v>
      </c>
      <c r="I207" s="10" t="s">
        <v>85</v>
      </c>
      <c r="J207" s="76"/>
      <c r="K207" s="71"/>
    </row>
    <row r="208" spans="1:11" ht="24" customHeight="1" x14ac:dyDescent="0.25">
      <c r="A208" s="81"/>
      <c r="B208" s="71">
        <v>5</v>
      </c>
      <c r="C208" s="74" t="s">
        <v>614</v>
      </c>
      <c r="D208" s="75" t="str">
        <f>"11301989"</f>
        <v>11301989</v>
      </c>
      <c r="E208" s="71" t="s">
        <v>615</v>
      </c>
      <c r="F208" s="10" t="s">
        <v>16</v>
      </c>
      <c r="G208" s="10" t="s">
        <v>616</v>
      </c>
      <c r="H208" s="10" t="s">
        <v>617</v>
      </c>
      <c r="I208" s="10" t="s">
        <v>272</v>
      </c>
      <c r="J208" s="76" t="s">
        <v>20</v>
      </c>
      <c r="K208" s="71" t="s">
        <v>41</v>
      </c>
    </row>
    <row r="209" spans="1:11" ht="24" customHeight="1" x14ac:dyDescent="0.25">
      <c r="A209" s="81"/>
      <c r="B209" s="71"/>
      <c r="C209" s="74"/>
      <c r="D209" s="75"/>
      <c r="E209" s="71"/>
      <c r="F209" s="10" t="s">
        <v>22</v>
      </c>
      <c r="G209" s="10" t="s">
        <v>618</v>
      </c>
      <c r="H209" s="10" t="s">
        <v>619</v>
      </c>
      <c r="I209" s="10" t="s">
        <v>272</v>
      </c>
      <c r="J209" s="76"/>
      <c r="K209" s="71"/>
    </row>
    <row r="210" spans="1:11" ht="24" customHeight="1" x14ac:dyDescent="0.25">
      <c r="A210" s="81"/>
      <c r="B210" s="71">
        <v>6</v>
      </c>
      <c r="C210" s="74" t="s">
        <v>620</v>
      </c>
      <c r="D210" s="75" t="str">
        <f>"70747236"</f>
        <v>70747236</v>
      </c>
      <c r="E210" s="71" t="s">
        <v>621</v>
      </c>
      <c r="F210" s="10" t="s">
        <v>16</v>
      </c>
      <c r="G210" s="11" t="s">
        <v>622</v>
      </c>
      <c r="H210" s="10" t="s">
        <v>623</v>
      </c>
      <c r="I210" s="21" t="s">
        <v>184</v>
      </c>
      <c r="J210" s="71" t="s">
        <v>20</v>
      </c>
      <c r="K210" s="71" t="s">
        <v>140</v>
      </c>
    </row>
    <row r="211" spans="1:11" ht="24" customHeight="1" x14ac:dyDescent="0.25">
      <c r="A211" s="81"/>
      <c r="B211" s="71"/>
      <c r="C211" s="74"/>
      <c r="D211" s="75"/>
      <c r="E211" s="71"/>
      <c r="F211" s="10" t="s">
        <v>22</v>
      </c>
      <c r="G211" s="11" t="s">
        <v>622</v>
      </c>
      <c r="H211" s="10" t="s">
        <v>623</v>
      </c>
      <c r="I211" s="21" t="s">
        <v>184</v>
      </c>
      <c r="J211" s="71"/>
      <c r="K211" s="71"/>
    </row>
    <row r="212" spans="1:11" ht="24" customHeight="1" x14ac:dyDescent="0.25">
      <c r="A212" s="81"/>
      <c r="B212" s="92">
        <v>7</v>
      </c>
      <c r="C212" s="77" t="s">
        <v>624</v>
      </c>
      <c r="D212" s="95" t="str">
        <f>"76500357"</f>
        <v>76500357</v>
      </c>
      <c r="E212" s="92" t="s">
        <v>625</v>
      </c>
      <c r="F212" s="25" t="s">
        <v>16</v>
      </c>
      <c r="G212" s="37" t="s">
        <v>626</v>
      </c>
      <c r="H212" s="23" t="s">
        <v>627</v>
      </c>
      <c r="I212" s="10" t="s">
        <v>85</v>
      </c>
      <c r="J212" s="71" t="s">
        <v>20</v>
      </c>
      <c r="K212" s="71" t="s">
        <v>628</v>
      </c>
    </row>
    <row r="213" spans="1:11" ht="24" customHeight="1" x14ac:dyDescent="0.25">
      <c r="A213" s="81"/>
      <c r="B213" s="93"/>
      <c r="C213" s="78"/>
      <c r="D213" s="96"/>
      <c r="E213" s="93"/>
      <c r="F213" s="25" t="s">
        <v>22</v>
      </c>
      <c r="G213" s="37" t="s">
        <v>629</v>
      </c>
      <c r="H213" s="23" t="s">
        <v>630</v>
      </c>
      <c r="I213" s="10" t="s">
        <v>85</v>
      </c>
      <c r="J213" s="71"/>
      <c r="K213" s="71"/>
    </row>
    <row r="214" spans="1:11" ht="24" customHeight="1" x14ac:dyDescent="0.25">
      <c r="A214" s="81"/>
      <c r="B214" s="94"/>
      <c r="C214" s="79"/>
      <c r="D214" s="97"/>
      <c r="E214" s="94"/>
      <c r="F214" s="25" t="s">
        <v>631</v>
      </c>
      <c r="G214" s="37" t="s">
        <v>632</v>
      </c>
      <c r="H214" s="23" t="s">
        <v>633</v>
      </c>
      <c r="I214" s="10" t="s">
        <v>85</v>
      </c>
      <c r="J214" s="71"/>
      <c r="K214" s="71"/>
    </row>
    <row r="215" spans="1:11" ht="24" customHeight="1" x14ac:dyDescent="0.25">
      <c r="A215" s="81"/>
      <c r="B215" s="71">
        <v>8</v>
      </c>
      <c r="C215" s="74" t="s">
        <v>634</v>
      </c>
      <c r="D215" s="75" t="str">
        <f>"69555205"</f>
        <v>69555205</v>
      </c>
      <c r="E215" s="71" t="s">
        <v>635</v>
      </c>
      <c r="F215" s="10" t="s">
        <v>16</v>
      </c>
      <c r="G215" s="14" t="s">
        <v>636</v>
      </c>
      <c r="H215" s="10" t="s">
        <v>637</v>
      </c>
      <c r="I215" s="10" t="s">
        <v>85</v>
      </c>
      <c r="J215" s="71" t="s">
        <v>20</v>
      </c>
      <c r="K215" s="71" t="s">
        <v>140</v>
      </c>
    </row>
    <row r="216" spans="1:11" ht="24" customHeight="1" x14ac:dyDescent="0.25">
      <c r="A216" s="81"/>
      <c r="B216" s="71"/>
      <c r="C216" s="74"/>
      <c r="D216" s="75"/>
      <c r="E216" s="71"/>
      <c r="F216" s="10" t="s">
        <v>22</v>
      </c>
      <c r="G216" s="27" t="s">
        <v>638</v>
      </c>
      <c r="H216" s="23" t="s">
        <v>639</v>
      </c>
      <c r="I216" s="10" t="s">
        <v>85</v>
      </c>
      <c r="J216" s="71"/>
      <c r="K216" s="71"/>
    </row>
    <row r="217" spans="1:11" ht="24" customHeight="1" x14ac:dyDescent="0.25">
      <c r="A217" s="81"/>
      <c r="B217" s="71">
        <v>9</v>
      </c>
      <c r="C217" s="74" t="s">
        <v>640</v>
      </c>
      <c r="D217" s="75">
        <v>30830309</v>
      </c>
      <c r="E217" s="71" t="s">
        <v>641</v>
      </c>
      <c r="F217" s="10" t="s">
        <v>16</v>
      </c>
      <c r="G217" s="14" t="s">
        <v>642</v>
      </c>
      <c r="H217" s="10" t="s">
        <v>643</v>
      </c>
      <c r="I217" s="10" t="s">
        <v>257</v>
      </c>
      <c r="J217" s="71" t="s">
        <v>20</v>
      </c>
      <c r="K217" s="71" t="s">
        <v>140</v>
      </c>
    </row>
    <row r="218" spans="1:11" ht="24" customHeight="1" x14ac:dyDescent="0.25">
      <c r="A218" s="73"/>
      <c r="B218" s="71"/>
      <c r="C218" s="74"/>
      <c r="D218" s="75"/>
      <c r="E218" s="71"/>
      <c r="F218" s="10" t="s">
        <v>22</v>
      </c>
      <c r="G218" s="27" t="s">
        <v>644</v>
      </c>
      <c r="H218" s="23" t="s">
        <v>645</v>
      </c>
      <c r="I218" s="10" t="s">
        <v>257</v>
      </c>
      <c r="J218" s="71"/>
      <c r="K218" s="71"/>
    </row>
    <row r="219" spans="1:11" ht="24" customHeight="1" x14ac:dyDescent="0.25">
      <c r="A219" s="72" t="s">
        <v>51</v>
      </c>
      <c r="B219" s="92">
        <v>1</v>
      </c>
      <c r="C219" s="77" t="s">
        <v>646</v>
      </c>
      <c r="D219" s="95" t="str">
        <f>"30425119"</f>
        <v>30425119</v>
      </c>
      <c r="E219" s="92" t="s">
        <v>647</v>
      </c>
      <c r="F219" s="10" t="s">
        <v>16</v>
      </c>
      <c r="G219" s="14" t="s">
        <v>648</v>
      </c>
      <c r="H219" s="10" t="s">
        <v>649</v>
      </c>
      <c r="I219" s="10" t="s">
        <v>85</v>
      </c>
      <c r="J219" s="71" t="s">
        <v>20</v>
      </c>
      <c r="K219" s="71" t="s">
        <v>521</v>
      </c>
    </row>
    <row r="220" spans="1:11" ht="24" customHeight="1" x14ac:dyDescent="0.25">
      <c r="A220" s="81"/>
      <c r="B220" s="93"/>
      <c r="C220" s="78"/>
      <c r="D220" s="96"/>
      <c r="E220" s="93"/>
      <c r="F220" s="10" t="s">
        <v>22</v>
      </c>
      <c r="G220" s="27" t="s">
        <v>650</v>
      </c>
      <c r="H220" s="23" t="s">
        <v>651</v>
      </c>
      <c r="I220" s="10" t="s">
        <v>85</v>
      </c>
      <c r="J220" s="71"/>
      <c r="K220" s="71"/>
    </row>
    <row r="221" spans="1:11" ht="24" customHeight="1" x14ac:dyDescent="0.25">
      <c r="A221" s="73"/>
      <c r="B221" s="94"/>
      <c r="C221" s="79"/>
      <c r="D221" s="97"/>
      <c r="E221" s="94"/>
      <c r="F221" s="10" t="s">
        <v>591</v>
      </c>
      <c r="G221" s="91" t="s">
        <v>84</v>
      </c>
      <c r="H221" s="91"/>
      <c r="I221" s="10" t="s">
        <v>85</v>
      </c>
      <c r="J221" s="71"/>
      <c r="K221" s="71"/>
    </row>
    <row r="222" spans="1:11" ht="24" customHeight="1" x14ac:dyDescent="0.25">
      <c r="A222" s="72" t="s">
        <v>59</v>
      </c>
      <c r="B222" s="92">
        <v>1</v>
      </c>
      <c r="C222" s="77" t="s">
        <v>652</v>
      </c>
      <c r="D222" s="95" t="str">
        <f>"21476861"</f>
        <v>21476861</v>
      </c>
      <c r="E222" s="92" t="s">
        <v>653</v>
      </c>
      <c r="F222" s="10" t="s">
        <v>16</v>
      </c>
      <c r="G222" s="14" t="s">
        <v>654</v>
      </c>
      <c r="H222" s="10" t="s">
        <v>655</v>
      </c>
      <c r="I222" s="10" t="s">
        <v>85</v>
      </c>
      <c r="J222" s="71" t="s">
        <v>20</v>
      </c>
      <c r="K222" s="71" t="s">
        <v>656</v>
      </c>
    </row>
    <row r="223" spans="1:11" ht="24" customHeight="1" x14ac:dyDescent="0.25">
      <c r="A223" s="81"/>
      <c r="B223" s="93"/>
      <c r="C223" s="78"/>
      <c r="D223" s="96"/>
      <c r="E223" s="93"/>
      <c r="F223" s="10" t="s">
        <v>22</v>
      </c>
      <c r="G223" s="27" t="s">
        <v>657</v>
      </c>
      <c r="H223" s="23" t="s">
        <v>658</v>
      </c>
      <c r="I223" s="10" t="s">
        <v>85</v>
      </c>
      <c r="J223" s="71"/>
      <c r="K223" s="71"/>
    </row>
    <row r="224" spans="1:11" ht="24" customHeight="1" x14ac:dyDescent="0.25">
      <c r="A224" s="81"/>
      <c r="B224" s="94"/>
      <c r="C224" s="79"/>
      <c r="D224" s="97"/>
      <c r="E224" s="94"/>
      <c r="F224" s="10" t="s">
        <v>591</v>
      </c>
      <c r="G224" s="91" t="s">
        <v>84</v>
      </c>
      <c r="H224" s="91"/>
      <c r="I224" s="10" t="s">
        <v>85</v>
      </c>
      <c r="J224" s="71"/>
      <c r="K224" s="71"/>
    </row>
    <row r="225" spans="1:11" ht="24" customHeight="1" x14ac:dyDescent="0.25">
      <c r="A225" s="81"/>
      <c r="B225" s="92">
        <v>2</v>
      </c>
      <c r="C225" s="77" t="s">
        <v>659</v>
      </c>
      <c r="D225" s="95" t="str">
        <f>"85465216"</f>
        <v>85465216</v>
      </c>
      <c r="E225" s="92" t="s">
        <v>347</v>
      </c>
      <c r="F225" s="10" t="s">
        <v>16</v>
      </c>
      <c r="G225" s="14" t="s">
        <v>660</v>
      </c>
      <c r="H225" s="10" t="s">
        <v>661</v>
      </c>
      <c r="I225" s="10" t="s">
        <v>85</v>
      </c>
      <c r="J225" s="71" t="s">
        <v>20</v>
      </c>
      <c r="K225" s="71" t="s">
        <v>350</v>
      </c>
    </row>
    <row r="226" spans="1:11" ht="24" customHeight="1" x14ac:dyDescent="0.25">
      <c r="A226" s="81"/>
      <c r="B226" s="93"/>
      <c r="C226" s="78"/>
      <c r="D226" s="96"/>
      <c r="E226" s="93"/>
      <c r="F226" s="10" t="s">
        <v>22</v>
      </c>
      <c r="G226" s="27" t="s">
        <v>662</v>
      </c>
      <c r="H226" s="25" t="s">
        <v>663</v>
      </c>
      <c r="I226" s="10" t="s">
        <v>85</v>
      </c>
      <c r="J226" s="71"/>
      <c r="K226" s="71"/>
    </row>
    <row r="227" spans="1:11" ht="24" customHeight="1" x14ac:dyDescent="0.25">
      <c r="A227" s="81"/>
      <c r="B227" s="94"/>
      <c r="C227" s="79"/>
      <c r="D227" s="97"/>
      <c r="E227" s="94"/>
      <c r="F227" s="10" t="s">
        <v>591</v>
      </c>
      <c r="G227" s="27" t="s">
        <v>664</v>
      </c>
      <c r="H227" s="25" t="s">
        <v>665</v>
      </c>
      <c r="I227" s="10" t="s">
        <v>85</v>
      </c>
      <c r="J227" s="71"/>
      <c r="K227" s="71"/>
    </row>
    <row r="228" spans="1:11" ht="24" customHeight="1" x14ac:dyDescent="0.25">
      <c r="A228" s="81"/>
      <c r="B228" s="71">
        <v>3</v>
      </c>
      <c r="C228" s="74" t="s">
        <v>666</v>
      </c>
      <c r="D228" s="75" t="str">
        <f>"39762715"</f>
        <v>39762715</v>
      </c>
      <c r="E228" s="71" t="s">
        <v>667</v>
      </c>
      <c r="F228" s="10" t="s">
        <v>16</v>
      </c>
      <c r="G228" s="14" t="s">
        <v>668</v>
      </c>
      <c r="H228" s="10" t="s">
        <v>669</v>
      </c>
      <c r="I228" s="10" t="s">
        <v>73</v>
      </c>
      <c r="J228" s="71" t="s">
        <v>20</v>
      </c>
      <c r="K228" s="71" t="s">
        <v>670</v>
      </c>
    </row>
    <row r="229" spans="1:11" ht="24" customHeight="1" x14ac:dyDescent="0.25">
      <c r="A229" s="81"/>
      <c r="B229" s="71"/>
      <c r="C229" s="74"/>
      <c r="D229" s="75"/>
      <c r="E229" s="71"/>
      <c r="F229" s="10" t="s">
        <v>631</v>
      </c>
      <c r="G229" s="14" t="s">
        <v>671</v>
      </c>
      <c r="H229" s="12" t="s">
        <v>672</v>
      </c>
      <c r="I229" s="10" t="s">
        <v>73</v>
      </c>
      <c r="J229" s="71"/>
      <c r="K229" s="71"/>
    </row>
    <row r="230" spans="1:11" ht="24" customHeight="1" x14ac:dyDescent="0.25">
      <c r="A230" s="81"/>
      <c r="B230" s="71">
        <v>4</v>
      </c>
      <c r="C230" s="74" t="s">
        <v>673</v>
      </c>
      <c r="D230" s="75" t="str">
        <f>"64264546"</f>
        <v>64264546</v>
      </c>
      <c r="E230" s="71" t="s">
        <v>674</v>
      </c>
      <c r="F230" s="10" t="s">
        <v>16</v>
      </c>
      <c r="G230" s="12" t="s">
        <v>675</v>
      </c>
      <c r="H230" s="32" t="s">
        <v>676</v>
      </c>
      <c r="I230" s="10" t="s">
        <v>85</v>
      </c>
      <c r="J230" s="71" t="s">
        <v>20</v>
      </c>
      <c r="K230" s="71" t="s">
        <v>350</v>
      </c>
    </row>
    <row r="231" spans="1:11" ht="24" customHeight="1" x14ac:dyDescent="0.25">
      <c r="A231" s="81"/>
      <c r="B231" s="71"/>
      <c r="C231" s="74"/>
      <c r="D231" s="75"/>
      <c r="E231" s="71"/>
      <c r="F231" s="10" t="s">
        <v>22</v>
      </c>
      <c r="G231" s="12" t="s">
        <v>677</v>
      </c>
      <c r="H231" s="14" t="s">
        <v>676</v>
      </c>
      <c r="I231" s="10" t="s">
        <v>85</v>
      </c>
      <c r="J231" s="71"/>
      <c r="K231" s="71"/>
    </row>
    <row r="232" spans="1:11" ht="24" customHeight="1" x14ac:dyDescent="0.25">
      <c r="A232" s="81"/>
      <c r="B232" s="71">
        <v>5</v>
      </c>
      <c r="C232" s="74" t="s">
        <v>678</v>
      </c>
      <c r="D232" s="75" t="str">
        <f>"32129106"</f>
        <v>32129106</v>
      </c>
      <c r="E232" s="71" t="s">
        <v>679</v>
      </c>
      <c r="F232" s="10" t="s">
        <v>16</v>
      </c>
      <c r="G232" s="14" t="s">
        <v>680</v>
      </c>
      <c r="H232" s="14" t="s">
        <v>681</v>
      </c>
      <c r="I232" s="10" t="s">
        <v>85</v>
      </c>
      <c r="J232" s="71" t="s">
        <v>20</v>
      </c>
      <c r="K232" s="71" t="s">
        <v>357</v>
      </c>
    </row>
    <row r="233" spans="1:11" ht="24" customHeight="1" x14ac:dyDescent="0.25">
      <c r="A233" s="81"/>
      <c r="B233" s="71"/>
      <c r="C233" s="74"/>
      <c r="D233" s="75"/>
      <c r="E233" s="71"/>
      <c r="F233" s="10" t="s">
        <v>22</v>
      </c>
      <c r="G233" s="12" t="s">
        <v>682</v>
      </c>
      <c r="H233" s="14" t="s">
        <v>379</v>
      </c>
      <c r="I233" s="10" t="s">
        <v>85</v>
      </c>
      <c r="J233" s="71"/>
      <c r="K233" s="71"/>
    </row>
    <row r="234" spans="1:11" ht="24" customHeight="1" x14ac:dyDescent="0.25">
      <c r="A234" s="81"/>
      <c r="B234" s="71">
        <v>5</v>
      </c>
      <c r="C234" s="74" t="s">
        <v>683</v>
      </c>
      <c r="D234" s="75" t="str">
        <f>"88298763"</f>
        <v>88298763</v>
      </c>
      <c r="E234" s="71" t="s">
        <v>684</v>
      </c>
      <c r="F234" s="10" t="s">
        <v>16</v>
      </c>
      <c r="G234" s="12" t="s">
        <v>685</v>
      </c>
      <c r="H234" s="32" t="s">
        <v>686</v>
      </c>
      <c r="I234" s="10" t="s">
        <v>85</v>
      </c>
      <c r="J234" s="71" t="s">
        <v>20</v>
      </c>
      <c r="K234" s="71" t="s">
        <v>74</v>
      </c>
    </row>
    <row r="235" spans="1:11" ht="24" customHeight="1" x14ac:dyDescent="0.25">
      <c r="A235" s="73"/>
      <c r="B235" s="71"/>
      <c r="C235" s="74"/>
      <c r="D235" s="75"/>
      <c r="E235" s="71"/>
      <c r="F235" s="10" t="s">
        <v>22</v>
      </c>
      <c r="G235" s="76" t="s">
        <v>84</v>
      </c>
      <c r="H235" s="76"/>
      <c r="I235" s="10" t="s">
        <v>73</v>
      </c>
      <c r="J235" s="71"/>
      <c r="K235" s="71"/>
    </row>
    <row r="236" spans="1:11" ht="24" customHeight="1" x14ac:dyDescent="0.25">
      <c r="A236" s="72" t="s">
        <v>149</v>
      </c>
      <c r="B236" s="71">
        <v>1</v>
      </c>
      <c r="C236" s="74" t="s">
        <v>687</v>
      </c>
      <c r="D236" s="75" t="str">
        <f>"56111075"</f>
        <v>56111075</v>
      </c>
      <c r="E236" s="71" t="s">
        <v>688</v>
      </c>
      <c r="F236" s="10" t="s">
        <v>16</v>
      </c>
      <c r="G236" s="14" t="s">
        <v>689</v>
      </c>
      <c r="H236" s="14" t="s">
        <v>690</v>
      </c>
      <c r="I236" s="10" t="s">
        <v>85</v>
      </c>
      <c r="J236" s="76" t="s">
        <v>20</v>
      </c>
      <c r="K236" s="71" t="s">
        <v>74</v>
      </c>
    </row>
    <row r="237" spans="1:11" ht="24" customHeight="1" x14ac:dyDescent="0.25">
      <c r="A237" s="81"/>
      <c r="B237" s="71"/>
      <c r="C237" s="74"/>
      <c r="D237" s="75"/>
      <c r="E237" s="71"/>
      <c r="F237" s="10" t="s">
        <v>22</v>
      </c>
      <c r="G237" s="76" t="s">
        <v>84</v>
      </c>
      <c r="H237" s="76"/>
      <c r="I237" s="10" t="s">
        <v>85</v>
      </c>
      <c r="J237" s="76"/>
      <c r="K237" s="71"/>
    </row>
    <row r="238" spans="1:11" ht="24" customHeight="1" x14ac:dyDescent="0.25">
      <c r="A238" s="81"/>
      <c r="B238" s="71">
        <v>2</v>
      </c>
      <c r="C238" s="74" t="s">
        <v>691</v>
      </c>
      <c r="D238" s="75" t="str">
        <f>"44876770"</f>
        <v>44876770</v>
      </c>
      <c r="E238" s="71" t="s">
        <v>692</v>
      </c>
      <c r="F238" s="10" t="s">
        <v>16</v>
      </c>
      <c r="G238" s="12" t="s">
        <v>693</v>
      </c>
      <c r="H238" s="14" t="s">
        <v>693</v>
      </c>
      <c r="I238" s="10" t="s">
        <v>73</v>
      </c>
      <c r="J238" s="76" t="s">
        <v>20</v>
      </c>
      <c r="K238" s="71" t="s">
        <v>154</v>
      </c>
    </row>
    <row r="239" spans="1:11" ht="24" customHeight="1" x14ac:dyDescent="0.25">
      <c r="A239" s="81"/>
      <c r="B239" s="71"/>
      <c r="C239" s="74"/>
      <c r="D239" s="75"/>
      <c r="E239" s="71"/>
      <c r="F239" s="10" t="s">
        <v>631</v>
      </c>
      <c r="G239" s="76" t="s">
        <v>84</v>
      </c>
      <c r="H239" s="76"/>
      <c r="I239" s="10" t="s">
        <v>73</v>
      </c>
      <c r="J239" s="76"/>
      <c r="K239" s="71"/>
    </row>
    <row r="240" spans="1:11" ht="24" customHeight="1" x14ac:dyDescent="0.25">
      <c r="A240" s="81"/>
      <c r="B240" s="92">
        <v>3</v>
      </c>
      <c r="C240" s="77" t="s">
        <v>694</v>
      </c>
      <c r="D240" s="95" t="str">
        <f>"65722817"</f>
        <v>65722817</v>
      </c>
      <c r="E240" s="92" t="s">
        <v>303</v>
      </c>
      <c r="F240" s="10" t="s">
        <v>16</v>
      </c>
      <c r="G240" s="14" t="s">
        <v>695</v>
      </c>
      <c r="H240" s="12" t="s">
        <v>696</v>
      </c>
      <c r="I240" s="10" t="s">
        <v>73</v>
      </c>
      <c r="J240" s="76" t="s">
        <v>20</v>
      </c>
      <c r="K240" s="99" t="s">
        <v>154</v>
      </c>
    </row>
    <row r="241" spans="1:11" ht="24" customHeight="1" x14ac:dyDescent="0.25">
      <c r="A241" s="81"/>
      <c r="B241" s="93"/>
      <c r="C241" s="78"/>
      <c r="D241" s="96"/>
      <c r="E241" s="93"/>
      <c r="F241" s="10" t="s">
        <v>22</v>
      </c>
      <c r="G241" s="14" t="s">
        <v>697</v>
      </c>
      <c r="H241" s="12" t="s">
        <v>698</v>
      </c>
      <c r="I241" s="10" t="s">
        <v>73</v>
      </c>
      <c r="J241" s="76"/>
      <c r="K241" s="100"/>
    </row>
    <row r="242" spans="1:11" ht="24" customHeight="1" x14ac:dyDescent="0.25">
      <c r="A242" s="81"/>
      <c r="B242" s="94"/>
      <c r="C242" s="79"/>
      <c r="D242" s="97"/>
      <c r="E242" s="94"/>
      <c r="F242" s="10" t="s">
        <v>591</v>
      </c>
      <c r="G242" s="76" t="s">
        <v>84</v>
      </c>
      <c r="H242" s="76"/>
      <c r="I242" s="10" t="s">
        <v>73</v>
      </c>
      <c r="J242" s="76"/>
      <c r="K242" s="101"/>
    </row>
    <row r="243" spans="1:11" ht="24" customHeight="1" x14ac:dyDescent="0.25">
      <c r="A243" s="81"/>
      <c r="B243" s="71">
        <v>4</v>
      </c>
      <c r="C243" s="74" t="s">
        <v>699</v>
      </c>
      <c r="D243" s="75" t="str">
        <f>"45690958"</f>
        <v>45690958</v>
      </c>
      <c r="E243" s="71" t="s">
        <v>109</v>
      </c>
      <c r="F243" s="10" t="s">
        <v>16</v>
      </c>
      <c r="G243" s="12" t="s">
        <v>700</v>
      </c>
      <c r="H243" s="12" t="s">
        <v>701</v>
      </c>
      <c r="I243" s="10" t="s">
        <v>73</v>
      </c>
      <c r="J243" s="76" t="s">
        <v>20</v>
      </c>
      <c r="K243" s="71" t="s">
        <v>154</v>
      </c>
    </row>
    <row r="244" spans="1:11" ht="24" customHeight="1" x14ac:dyDescent="0.25">
      <c r="A244" s="81"/>
      <c r="B244" s="71"/>
      <c r="C244" s="74"/>
      <c r="D244" s="75"/>
      <c r="E244" s="71"/>
      <c r="F244" s="10" t="s">
        <v>22</v>
      </c>
      <c r="G244" s="76" t="s">
        <v>84</v>
      </c>
      <c r="H244" s="76"/>
      <c r="I244" s="10" t="s">
        <v>73</v>
      </c>
      <c r="J244" s="76"/>
      <c r="K244" s="71"/>
    </row>
    <row r="245" spans="1:11" ht="24" customHeight="1" x14ac:dyDescent="0.25">
      <c r="A245" s="81"/>
      <c r="B245" s="71">
        <v>5</v>
      </c>
      <c r="C245" s="74" t="s">
        <v>702</v>
      </c>
      <c r="D245" s="75" t="str">
        <f>"70038478"</f>
        <v>70038478</v>
      </c>
      <c r="E245" s="71" t="s">
        <v>703</v>
      </c>
      <c r="F245" s="10" t="s">
        <v>16</v>
      </c>
      <c r="G245" s="12" t="s">
        <v>704</v>
      </c>
      <c r="H245" s="12" t="s">
        <v>705</v>
      </c>
      <c r="I245" s="10" t="s">
        <v>73</v>
      </c>
      <c r="J245" s="76" t="s">
        <v>20</v>
      </c>
      <c r="K245" s="71" t="s">
        <v>154</v>
      </c>
    </row>
    <row r="246" spans="1:11" ht="24" customHeight="1" x14ac:dyDescent="0.25">
      <c r="A246" s="81"/>
      <c r="B246" s="71"/>
      <c r="C246" s="74"/>
      <c r="D246" s="75"/>
      <c r="E246" s="71"/>
      <c r="F246" s="10" t="s">
        <v>22</v>
      </c>
      <c r="G246" s="76" t="s">
        <v>84</v>
      </c>
      <c r="H246" s="76"/>
      <c r="I246" s="10" t="s">
        <v>73</v>
      </c>
      <c r="J246" s="76"/>
      <c r="K246" s="71"/>
    </row>
    <row r="247" spans="1:11" ht="24" customHeight="1" x14ac:dyDescent="0.25">
      <c r="A247" s="81"/>
      <c r="B247" s="71">
        <v>6</v>
      </c>
      <c r="C247" s="74" t="s">
        <v>706</v>
      </c>
      <c r="D247" s="75" t="str">
        <f>"46593716"</f>
        <v>46593716</v>
      </c>
      <c r="E247" s="71" t="s">
        <v>707</v>
      </c>
      <c r="F247" s="10" t="s">
        <v>16</v>
      </c>
      <c r="G247" s="12" t="s">
        <v>708</v>
      </c>
      <c r="H247" s="12" t="s">
        <v>709</v>
      </c>
      <c r="I247" s="10" t="s">
        <v>73</v>
      </c>
      <c r="J247" s="76" t="s">
        <v>20</v>
      </c>
      <c r="K247" s="71" t="s">
        <v>154</v>
      </c>
    </row>
    <row r="248" spans="1:11" ht="24" customHeight="1" x14ac:dyDescent="0.25">
      <c r="A248" s="81"/>
      <c r="B248" s="71"/>
      <c r="C248" s="74"/>
      <c r="D248" s="75"/>
      <c r="E248" s="71"/>
      <c r="F248" s="10" t="s">
        <v>22</v>
      </c>
      <c r="G248" s="76" t="s">
        <v>84</v>
      </c>
      <c r="H248" s="76"/>
      <c r="I248" s="10" t="s">
        <v>73</v>
      </c>
      <c r="J248" s="76"/>
      <c r="K248" s="71"/>
    </row>
    <row r="249" spans="1:11" ht="42.75" customHeight="1" x14ac:dyDescent="0.25">
      <c r="A249" s="72" t="s">
        <v>375</v>
      </c>
      <c r="B249" s="1">
        <v>1</v>
      </c>
      <c r="C249" s="17" t="s">
        <v>711</v>
      </c>
      <c r="D249" s="15" t="str">
        <f>"70347008"</f>
        <v>70347008</v>
      </c>
      <c r="E249" s="24" t="s">
        <v>377</v>
      </c>
      <c r="F249" s="23" t="s">
        <v>16</v>
      </c>
      <c r="G249" s="23" t="s">
        <v>712</v>
      </c>
      <c r="H249" s="25" t="s">
        <v>713</v>
      </c>
      <c r="I249" s="23" t="s">
        <v>85</v>
      </c>
      <c r="J249" s="24" t="s">
        <v>20</v>
      </c>
      <c r="K249" s="19"/>
    </row>
    <row r="250" spans="1:11" ht="42.75" customHeight="1" x14ac:dyDescent="0.25">
      <c r="A250" s="81"/>
      <c r="B250" s="1">
        <v>2</v>
      </c>
      <c r="C250" s="17" t="s">
        <v>714</v>
      </c>
      <c r="D250" s="15" t="str">
        <f>"84201166"</f>
        <v>84201166</v>
      </c>
      <c r="E250" s="24" t="s">
        <v>377</v>
      </c>
      <c r="F250" s="23" t="s">
        <v>16</v>
      </c>
      <c r="G250" s="37">
        <v>48333</v>
      </c>
      <c r="H250" s="25" t="s">
        <v>715</v>
      </c>
      <c r="I250" s="23" t="s">
        <v>716</v>
      </c>
      <c r="J250" s="24" t="s">
        <v>20</v>
      </c>
      <c r="K250" s="19"/>
    </row>
    <row r="251" spans="1:11" ht="42.75" customHeight="1" x14ac:dyDescent="0.25">
      <c r="A251" s="81"/>
      <c r="B251" s="1">
        <v>3</v>
      </c>
      <c r="C251" s="17" t="s">
        <v>717</v>
      </c>
      <c r="D251" s="15" t="str">
        <f>"20349284"</f>
        <v>20349284</v>
      </c>
      <c r="E251" s="24" t="s">
        <v>377</v>
      </c>
      <c r="F251" s="23" t="s">
        <v>16</v>
      </c>
      <c r="G251" s="23" t="s">
        <v>718</v>
      </c>
      <c r="H251" s="25" t="s">
        <v>719</v>
      </c>
      <c r="I251" s="23" t="s">
        <v>85</v>
      </c>
      <c r="J251" s="24" t="s">
        <v>20</v>
      </c>
      <c r="K251" s="19"/>
    </row>
    <row r="252" spans="1:11" ht="42.75" customHeight="1" x14ac:dyDescent="0.25">
      <c r="A252" s="81"/>
      <c r="B252" s="1">
        <v>4</v>
      </c>
      <c r="C252" s="17" t="s">
        <v>720</v>
      </c>
      <c r="D252" s="15" t="str">
        <f>"51599994"</f>
        <v>51599994</v>
      </c>
      <c r="E252" s="24" t="s">
        <v>377</v>
      </c>
      <c r="F252" s="23" t="s">
        <v>16</v>
      </c>
      <c r="G252" s="37">
        <v>93535</v>
      </c>
      <c r="H252" s="25" t="s">
        <v>721</v>
      </c>
      <c r="I252" s="23" t="s">
        <v>722</v>
      </c>
      <c r="J252" s="24" t="s">
        <v>20</v>
      </c>
      <c r="K252" s="19"/>
    </row>
    <row r="253" spans="1:11" ht="42.75" customHeight="1" x14ac:dyDescent="0.25">
      <c r="A253" s="81"/>
      <c r="B253" s="1">
        <v>5</v>
      </c>
      <c r="C253" s="17" t="s">
        <v>723</v>
      </c>
      <c r="D253" s="15" t="str">
        <f>"93860423"</f>
        <v>93860423</v>
      </c>
      <c r="E253" s="24" t="s">
        <v>377</v>
      </c>
      <c r="F253" s="23" t="s">
        <v>16</v>
      </c>
      <c r="G253" s="23" t="s">
        <v>724</v>
      </c>
      <c r="H253" s="25" t="s">
        <v>658</v>
      </c>
      <c r="I253" s="23" t="s">
        <v>85</v>
      </c>
      <c r="J253" s="24" t="s">
        <v>20</v>
      </c>
      <c r="K253" s="19"/>
    </row>
    <row r="254" spans="1:11" ht="42.75" customHeight="1" x14ac:dyDescent="0.25">
      <c r="A254" s="81"/>
      <c r="B254" s="1">
        <v>6</v>
      </c>
      <c r="C254" s="17" t="s">
        <v>725</v>
      </c>
      <c r="D254" s="15" t="str">
        <f>"53292008"</f>
        <v>53292008</v>
      </c>
      <c r="E254" s="24" t="s">
        <v>377</v>
      </c>
      <c r="F254" s="23" t="s">
        <v>16</v>
      </c>
      <c r="G254" s="37">
        <v>55941</v>
      </c>
      <c r="H254" s="25" t="s">
        <v>726</v>
      </c>
      <c r="I254" s="23" t="s">
        <v>716</v>
      </c>
      <c r="J254" s="24" t="s">
        <v>20</v>
      </c>
      <c r="K254" s="19"/>
    </row>
    <row r="255" spans="1:11" ht="42.75" customHeight="1" x14ac:dyDescent="0.25">
      <c r="A255" s="81"/>
      <c r="B255" s="1">
        <v>7</v>
      </c>
      <c r="C255" s="17" t="s">
        <v>727</v>
      </c>
      <c r="D255" s="15" t="str">
        <f>"79737060"</f>
        <v>79737060</v>
      </c>
      <c r="E255" s="24" t="s">
        <v>377</v>
      </c>
      <c r="F255" s="23" t="s">
        <v>16</v>
      </c>
      <c r="G255" s="23" t="s">
        <v>728</v>
      </c>
      <c r="H255" s="25" t="s">
        <v>729</v>
      </c>
      <c r="I255" s="23" t="s">
        <v>272</v>
      </c>
      <c r="J255" s="24" t="s">
        <v>20</v>
      </c>
      <c r="K255" s="19"/>
    </row>
    <row r="256" spans="1:11" ht="42.75" customHeight="1" x14ac:dyDescent="0.25">
      <c r="A256" s="81"/>
      <c r="B256" s="1">
        <v>8</v>
      </c>
      <c r="C256" s="17" t="s">
        <v>730</v>
      </c>
      <c r="D256" s="15" t="str">
        <f>"15896659"</f>
        <v>15896659</v>
      </c>
      <c r="E256" s="24" t="s">
        <v>377</v>
      </c>
      <c r="F256" s="23" t="s">
        <v>16</v>
      </c>
      <c r="G256" s="23" t="s">
        <v>731</v>
      </c>
      <c r="H256" s="25" t="s">
        <v>732</v>
      </c>
      <c r="I256" s="23" t="s">
        <v>85</v>
      </c>
      <c r="J256" s="24" t="s">
        <v>20</v>
      </c>
      <c r="K256" s="19"/>
    </row>
    <row r="257" spans="1:11" ht="42.75" customHeight="1" x14ac:dyDescent="0.25">
      <c r="A257" s="81"/>
      <c r="B257" s="1">
        <v>9</v>
      </c>
      <c r="C257" s="17" t="s">
        <v>733</v>
      </c>
      <c r="D257" s="15" t="str">
        <f>"43449852"</f>
        <v>43449852</v>
      </c>
      <c r="E257" s="24" t="s">
        <v>377</v>
      </c>
      <c r="F257" s="23" t="s">
        <v>16</v>
      </c>
      <c r="G257" s="37" t="s">
        <v>734</v>
      </c>
      <c r="H257" s="25" t="s">
        <v>735</v>
      </c>
      <c r="I257" s="23" t="s">
        <v>85</v>
      </c>
      <c r="J257" s="24" t="s">
        <v>20</v>
      </c>
      <c r="K257" s="19"/>
    </row>
    <row r="258" spans="1:11" ht="42.75" customHeight="1" x14ac:dyDescent="0.25">
      <c r="A258" s="81"/>
      <c r="B258" s="1">
        <v>10</v>
      </c>
      <c r="C258" s="17" t="s">
        <v>736</v>
      </c>
      <c r="D258" s="15" t="str">
        <f>"11192378"</f>
        <v>11192378</v>
      </c>
      <c r="E258" s="24" t="s">
        <v>377</v>
      </c>
      <c r="F258" s="23" t="s">
        <v>16</v>
      </c>
      <c r="G258" s="23" t="s">
        <v>737</v>
      </c>
      <c r="H258" s="25" t="s">
        <v>738</v>
      </c>
      <c r="I258" s="23" t="s">
        <v>272</v>
      </c>
      <c r="J258" s="24" t="s">
        <v>20</v>
      </c>
      <c r="K258" s="19"/>
    </row>
    <row r="259" spans="1:11" ht="42.75" customHeight="1" x14ac:dyDescent="0.25">
      <c r="A259" s="81"/>
      <c r="B259" s="1">
        <v>11</v>
      </c>
      <c r="C259" s="17" t="s">
        <v>739</v>
      </c>
      <c r="D259" s="15" t="str">
        <f>"07418555"</f>
        <v>07418555</v>
      </c>
      <c r="E259" s="24" t="s">
        <v>740</v>
      </c>
      <c r="F259" s="23" t="s">
        <v>16</v>
      </c>
      <c r="G259" s="23" t="s">
        <v>741</v>
      </c>
      <c r="H259" s="25" t="s">
        <v>742</v>
      </c>
      <c r="I259" s="23" t="s">
        <v>147</v>
      </c>
      <c r="J259" s="24" t="s">
        <v>20</v>
      </c>
      <c r="K259" s="19"/>
    </row>
    <row r="260" spans="1:11" ht="42.75" customHeight="1" x14ac:dyDescent="0.25">
      <c r="A260" s="81"/>
      <c r="B260" s="1">
        <v>12</v>
      </c>
      <c r="C260" s="17" t="s">
        <v>743</v>
      </c>
      <c r="D260" s="15" t="str">
        <f>"75898812"</f>
        <v>75898812</v>
      </c>
      <c r="E260" s="24" t="s">
        <v>744</v>
      </c>
      <c r="F260" s="23" t="s">
        <v>16</v>
      </c>
      <c r="G260" s="37" t="s">
        <v>745</v>
      </c>
      <c r="H260" s="25" t="s">
        <v>746</v>
      </c>
      <c r="I260" s="23" t="s">
        <v>85</v>
      </c>
      <c r="J260" s="24" t="s">
        <v>20</v>
      </c>
      <c r="K260" s="19"/>
    </row>
    <row r="261" spans="1:11" ht="42.75" customHeight="1" x14ac:dyDescent="0.25">
      <c r="A261" s="81"/>
      <c r="B261" s="1">
        <v>13</v>
      </c>
      <c r="C261" s="17" t="s">
        <v>747</v>
      </c>
      <c r="D261" s="15" t="str">
        <f>"77392232"</f>
        <v>77392232</v>
      </c>
      <c r="E261" s="24" t="s">
        <v>748</v>
      </c>
      <c r="F261" s="23" t="s">
        <v>16</v>
      </c>
      <c r="G261" s="23" t="s">
        <v>749</v>
      </c>
      <c r="H261" s="25" t="s">
        <v>750</v>
      </c>
      <c r="I261" s="23" t="s">
        <v>85</v>
      </c>
      <c r="J261" s="24" t="s">
        <v>20</v>
      </c>
      <c r="K261" s="19"/>
    </row>
    <row r="262" spans="1:11" ht="42.75" customHeight="1" x14ac:dyDescent="0.25">
      <c r="A262" s="81"/>
      <c r="B262" s="1">
        <v>14</v>
      </c>
      <c r="C262" s="17" t="s">
        <v>751</v>
      </c>
      <c r="D262" s="15" t="str">
        <f>"46379470"</f>
        <v>46379470</v>
      </c>
      <c r="E262" s="24" t="s">
        <v>381</v>
      </c>
      <c r="F262" s="23" t="s">
        <v>16</v>
      </c>
      <c r="G262" s="23" t="s">
        <v>752</v>
      </c>
      <c r="H262" s="25" t="s">
        <v>753</v>
      </c>
      <c r="I262" s="23" t="s">
        <v>19</v>
      </c>
      <c r="J262" s="24" t="s">
        <v>20</v>
      </c>
      <c r="K262" s="19"/>
    </row>
    <row r="263" spans="1:11" ht="42.75" customHeight="1" x14ac:dyDescent="0.25">
      <c r="A263" s="81"/>
      <c r="B263" s="1">
        <v>15</v>
      </c>
      <c r="C263" s="17" t="s">
        <v>754</v>
      </c>
      <c r="D263" s="15" t="str">
        <f>"37762721"</f>
        <v>37762721</v>
      </c>
      <c r="E263" s="24" t="s">
        <v>347</v>
      </c>
      <c r="F263" s="23" t="s">
        <v>16</v>
      </c>
      <c r="G263" s="23" t="s">
        <v>755</v>
      </c>
      <c r="H263" s="25" t="s">
        <v>347</v>
      </c>
      <c r="I263" s="23" t="s">
        <v>147</v>
      </c>
      <c r="J263" s="24" t="s">
        <v>20</v>
      </c>
      <c r="K263" s="19"/>
    </row>
    <row r="264" spans="1:11" ht="42.75" customHeight="1" x14ac:dyDescent="0.25">
      <c r="A264" s="81"/>
      <c r="B264" s="1">
        <v>16</v>
      </c>
      <c r="C264" s="17" t="s">
        <v>756</v>
      </c>
      <c r="D264" s="15" t="str">
        <f>"54322462"</f>
        <v>54322462</v>
      </c>
      <c r="E264" s="24" t="s">
        <v>757</v>
      </c>
      <c r="F264" s="23" t="s">
        <v>16</v>
      </c>
      <c r="G264" s="23" t="s">
        <v>758</v>
      </c>
      <c r="H264" s="25" t="s">
        <v>759</v>
      </c>
      <c r="I264" s="23" t="s">
        <v>85</v>
      </c>
      <c r="J264" s="24" t="s">
        <v>20</v>
      </c>
      <c r="K264" s="19"/>
    </row>
    <row r="265" spans="1:11" ht="42.75" customHeight="1" x14ac:dyDescent="0.25">
      <c r="A265" s="81"/>
      <c r="B265" s="1">
        <v>17</v>
      </c>
      <c r="C265" s="17" t="s">
        <v>760</v>
      </c>
      <c r="D265" s="15" t="str">
        <f>"52493984"</f>
        <v>52493984</v>
      </c>
      <c r="E265" s="24" t="s">
        <v>761</v>
      </c>
      <c r="F265" s="23" t="s">
        <v>16</v>
      </c>
      <c r="G265" s="23" t="s">
        <v>762</v>
      </c>
      <c r="H265" s="25" t="s">
        <v>763</v>
      </c>
      <c r="I265" s="23" t="s">
        <v>85</v>
      </c>
      <c r="J265" s="24" t="s">
        <v>20</v>
      </c>
      <c r="K265" s="19"/>
    </row>
    <row r="266" spans="1:11" ht="42.75" customHeight="1" x14ac:dyDescent="0.25">
      <c r="A266" s="81"/>
      <c r="B266" s="1">
        <v>18</v>
      </c>
      <c r="C266" s="17" t="s">
        <v>764</v>
      </c>
      <c r="D266" s="15" t="str">
        <f>"75412272"</f>
        <v>75412272</v>
      </c>
      <c r="E266" s="24" t="s">
        <v>757</v>
      </c>
      <c r="F266" s="23" t="s">
        <v>16</v>
      </c>
      <c r="G266" s="23" t="s">
        <v>765</v>
      </c>
      <c r="H266" s="25" t="s">
        <v>766</v>
      </c>
      <c r="I266" s="23" t="s">
        <v>85</v>
      </c>
      <c r="J266" s="24" t="s">
        <v>20</v>
      </c>
      <c r="K266" s="19"/>
    </row>
    <row r="267" spans="1:11" ht="42.75" customHeight="1" x14ac:dyDescent="0.25">
      <c r="A267" s="81"/>
      <c r="B267" s="1">
        <v>19</v>
      </c>
      <c r="C267" s="17" t="s">
        <v>767</v>
      </c>
      <c r="D267" s="15" t="str">
        <f>"72087310"</f>
        <v>72087310</v>
      </c>
      <c r="E267" s="24" t="s">
        <v>757</v>
      </c>
      <c r="F267" s="23" t="s">
        <v>16</v>
      </c>
      <c r="G267" s="23" t="s">
        <v>768</v>
      </c>
      <c r="H267" s="25" t="s">
        <v>769</v>
      </c>
      <c r="I267" s="23" t="s">
        <v>85</v>
      </c>
      <c r="J267" s="24" t="s">
        <v>20</v>
      </c>
      <c r="K267" s="19"/>
    </row>
    <row r="268" spans="1:11" ht="42.75" customHeight="1" x14ac:dyDescent="0.25">
      <c r="A268" s="81"/>
      <c r="B268" s="1">
        <v>20</v>
      </c>
      <c r="C268" s="17" t="s">
        <v>770</v>
      </c>
      <c r="D268" s="15" t="str">
        <f>"35753232"</f>
        <v>35753232</v>
      </c>
      <c r="E268" s="24" t="s">
        <v>757</v>
      </c>
      <c r="F268" s="23" t="s">
        <v>16</v>
      </c>
      <c r="G268" s="23" t="s">
        <v>771</v>
      </c>
      <c r="H268" s="25" t="s">
        <v>772</v>
      </c>
      <c r="I268" s="23" t="s">
        <v>85</v>
      </c>
      <c r="J268" s="24" t="s">
        <v>20</v>
      </c>
      <c r="K268" s="19"/>
    </row>
    <row r="269" spans="1:11" ht="42.75" customHeight="1" x14ac:dyDescent="0.25">
      <c r="A269" s="81"/>
      <c r="B269" s="1">
        <v>21</v>
      </c>
      <c r="C269" s="17" t="s">
        <v>773</v>
      </c>
      <c r="D269" s="15" t="str">
        <f>"66309178"</f>
        <v>66309178</v>
      </c>
      <c r="E269" s="24" t="s">
        <v>757</v>
      </c>
      <c r="F269" s="23" t="s">
        <v>16</v>
      </c>
      <c r="G269" s="23" t="s">
        <v>774</v>
      </c>
      <c r="H269" s="25" t="s">
        <v>775</v>
      </c>
      <c r="I269" s="23" t="s">
        <v>85</v>
      </c>
      <c r="J269" s="24" t="s">
        <v>20</v>
      </c>
      <c r="K269" s="19"/>
    </row>
    <row r="270" spans="1:11" ht="42.75" customHeight="1" x14ac:dyDescent="0.25">
      <c r="A270" s="81"/>
      <c r="B270" s="1">
        <v>22</v>
      </c>
      <c r="C270" s="17" t="s">
        <v>776</v>
      </c>
      <c r="D270" s="15" t="str">
        <f>"01198767"</f>
        <v>01198767</v>
      </c>
      <c r="E270" s="24" t="s">
        <v>757</v>
      </c>
      <c r="F270" s="23" t="s">
        <v>16</v>
      </c>
      <c r="G270" s="23" t="s">
        <v>777</v>
      </c>
      <c r="H270" s="25" t="s">
        <v>778</v>
      </c>
      <c r="I270" s="23" t="s">
        <v>85</v>
      </c>
      <c r="J270" s="24" t="s">
        <v>20</v>
      </c>
      <c r="K270" s="19"/>
    </row>
    <row r="271" spans="1:11" ht="42.75" customHeight="1" x14ac:dyDescent="0.25">
      <c r="A271" s="81"/>
      <c r="B271" s="1">
        <v>23</v>
      </c>
      <c r="C271" s="17" t="s">
        <v>779</v>
      </c>
      <c r="D271" s="15" t="str">
        <f>"31146837"</f>
        <v>31146837</v>
      </c>
      <c r="E271" s="24" t="s">
        <v>757</v>
      </c>
      <c r="F271" s="23" t="s">
        <v>16</v>
      </c>
      <c r="G271" s="23" t="s">
        <v>780</v>
      </c>
      <c r="H271" s="25" t="s">
        <v>781</v>
      </c>
      <c r="I271" s="23" t="s">
        <v>272</v>
      </c>
      <c r="J271" s="24" t="s">
        <v>20</v>
      </c>
      <c r="K271" s="19"/>
    </row>
    <row r="272" spans="1:11" ht="42.75" customHeight="1" x14ac:dyDescent="0.25">
      <c r="A272" s="81"/>
      <c r="B272" s="1">
        <v>24</v>
      </c>
      <c r="C272" s="17" t="s">
        <v>782</v>
      </c>
      <c r="D272" s="15" t="str">
        <f>"40394603"</f>
        <v>40394603</v>
      </c>
      <c r="E272" s="24" t="s">
        <v>757</v>
      </c>
      <c r="F272" s="23" t="s">
        <v>16</v>
      </c>
      <c r="G272" s="23" t="s">
        <v>783</v>
      </c>
      <c r="H272" s="25" t="s">
        <v>753</v>
      </c>
      <c r="I272" s="23" t="s">
        <v>272</v>
      </c>
      <c r="J272" s="24" t="s">
        <v>20</v>
      </c>
      <c r="K272" s="19"/>
    </row>
    <row r="273" spans="1:11" ht="42.75" customHeight="1" x14ac:dyDescent="0.25">
      <c r="A273" s="81"/>
      <c r="B273" s="1">
        <v>25</v>
      </c>
      <c r="C273" s="17" t="s">
        <v>784</v>
      </c>
      <c r="D273" s="15" t="str">
        <f>"90659936"</f>
        <v>90659936</v>
      </c>
      <c r="E273" s="24" t="s">
        <v>757</v>
      </c>
      <c r="F273" s="23" t="s">
        <v>16</v>
      </c>
      <c r="G273" s="23" t="s">
        <v>785</v>
      </c>
      <c r="H273" s="25" t="s">
        <v>786</v>
      </c>
      <c r="I273" s="23" t="s">
        <v>85</v>
      </c>
      <c r="J273" s="24" t="s">
        <v>20</v>
      </c>
      <c r="K273" s="19"/>
    </row>
    <row r="274" spans="1:11" ht="42.75" customHeight="1" x14ac:dyDescent="0.25">
      <c r="A274" s="81"/>
      <c r="B274" s="1">
        <v>26</v>
      </c>
      <c r="C274" s="17" t="s">
        <v>787</v>
      </c>
      <c r="D274" s="15" t="str">
        <f>"82141743"</f>
        <v>82141743</v>
      </c>
      <c r="E274" s="24" t="s">
        <v>757</v>
      </c>
      <c r="F274" s="23" t="s">
        <v>16</v>
      </c>
      <c r="G274" s="23" t="s">
        <v>788</v>
      </c>
      <c r="H274" s="25" t="s">
        <v>647</v>
      </c>
      <c r="I274" s="23" t="s">
        <v>272</v>
      </c>
      <c r="J274" s="24" t="s">
        <v>20</v>
      </c>
      <c r="K274" s="19"/>
    </row>
    <row r="275" spans="1:11" ht="42.75" customHeight="1" x14ac:dyDescent="0.25">
      <c r="A275" s="81"/>
      <c r="B275" s="1">
        <v>27</v>
      </c>
      <c r="C275" s="17" t="s">
        <v>789</v>
      </c>
      <c r="D275" s="15" t="str">
        <f>"51794419"</f>
        <v>51794419</v>
      </c>
      <c r="E275" s="24" t="s">
        <v>757</v>
      </c>
      <c r="F275" s="23" t="s">
        <v>16</v>
      </c>
      <c r="G275" s="23" t="s">
        <v>790</v>
      </c>
      <c r="H275" s="25" t="s">
        <v>791</v>
      </c>
      <c r="I275" s="23" t="s">
        <v>272</v>
      </c>
      <c r="J275" s="24" t="s">
        <v>20</v>
      </c>
      <c r="K275" s="19"/>
    </row>
    <row r="276" spans="1:11" ht="42.75" customHeight="1" x14ac:dyDescent="0.25">
      <c r="A276" s="81"/>
      <c r="B276" s="1">
        <v>28</v>
      </c>
      <c r="C276" s="17" t="s">
        <v>792</v>
      </c>
      <c r="D276" s="15" t="str">
        <f>"82826288"</f>
        <v>82826288</v>
      </c>
      <c r="E276" s="24" t="s">
        <v>567</v>
      </c>
      <c r="F276" s="23" t="s">
        <v>16</v>
      </c>
      <c r="G276" s="23" t="s">
        <v>793</v>
      </c>
      <c r="H276" s="25" t="s">
        <v>794</v>
      </c>
      <c r="I276" s="23" t="s">
        <v>85</v>
      </c>
      <c r="J276" s="24" t="s">
        <v>20</v>
      </c>
      <c r="K276" s="19"/>
    </row>
    <row r="277" spans="1:11" ht="42.75" customHeight="1" x14ac:dyDescent="0.25">
      <c r="A277" s="81"/>
      <c r="B277" s="1">
        <v>29</v>
      </c>
      <c r="C277" s="17" t="s">
        <v>795</v>
      </c>
      <c r="D277" s="15" t="str">
        <f>"53899842"</f>
        <v>53899842</v>
      </c>
      <c r="E277" s="24" t="s">
        <v>796</v>
      </c>
      <c r="F277" s="23" t="s">
        <v>16</v>
      </c>
      <c r="G277" s="23" t="s">
        <v>797</v>
      </c>
      <c r="H277" s="25" t="s">
        <v>798</v>
      </c>
      <c r="I277" s="23" t="s">
        <v>272</v>
      </c>
      <c r="J277" s="24" t="s">
        <v>20</v>
      </c>
      <c r="K277" s="19"/>
    </row>
    <row r="278" spans="1:11" ht="42.75" customHeight="1" x14ac:dyDescent="0.25">
      <c r="A278" s="81"/>
      <c r="B278" s="1">
        <v>30</v>
      </c>
      <c r="C278" s="17" t="s">
        <v>799</v>
      </c>
      <c r="D278" s="15" t="str">
        <f>"87037615"</f>
        <v>87037615</v>
      </c>
      <c r="E278" s="24" t="s">
        <v>757</v>
      </c>
      <c r="F278" s="23" t="s">
        <v>16</v>
      </c>
      <c r="G278" s="23" t="s">
        <v>800</v>
      </c>
      <c r="H278" s="25" t="s">
        <v>801</v>
      </c>
      <c r="I278" s="23" t="s">
        <v>272</v>
      </c>
      <c r="J278" s="24" t="s">
        <v>20</v>
      </c>
      <c r="K278" s="19"/>
    </row>
    <row r="279" spans="1:11" ht="42.75" customHeight="1" x14ac:dyDescent="0.25">
      <c r="A279" s="81"/>
      <c r="B279" s="1">
        <v>31</v>
      </c>
      <c r="C279" s="38" t="s">
        <v>802</v>
      </c>
      <c r="D279" s="15" t="str">
        <f>"09905774"</f>
        <v>09905774</v>
      </c>
      <c r="E279" s="24" t="s">
        <v>803</v>
      </c>
      <c r="F279" s="23" t="s">
        <v>16</v>
      </c>
      <c r="G279" s="23" t="s">
        <v>804</v>
      </c>
      <c r="H279" s="25" t="s">
        <v>805</v>
      </c>
      <c r="I279" s="23" t="s">
        <v>407</v>
      </c>
      <c r="J279" s="24" t="s">
        <v>20</v>
      </c>
      <c r="K279" s="19"/>
    </row>
    <row r="280" spans="1:11" ht="42.75" customHeight="1" x14ac:dyDescent="0.25">
      <c r="A280" s="81"/>
      <c r="B280" s="1">
        <v>32</v>
      </c>
      <c r="C280" s="38" t="s">
        <v>806</v>
      </c>
      <c r="D280" s="15" t="str">
        <f>"82298448"</f>
        <v>82298448</v>
      </c>
      <c r="E280" s="24" t="s">
        <v>188</v>
      </c>
      <c r="F280" s="23" t="s">
        <v>16</v>
      </c>
      <c r="G280" s="23" t="s">
        <v>807</v>
      </c>
      <c r="H280" s="25" t="s">
        <v>559</v>
      </c>
      <c r="I280" s="23" t="s">
        <v>407</v>
      </c>
      <c r="J280" s="24" t="s">
        <v>20</v>
      </c>
      <c r="K280" s="19"/>
    </row>
    <row r="281" spans="1:11" ht="42.75" customHeight="1" x14ac:dyDescent="0.25">
      <c r="A281" s="81"/>
      <c r="B281" s="1">
        <v>33</v>
      </c>
      <c r="C281" s="38" t="s">
        <v>808</v>
      </c>
      <c r="D281" s="15" t="str">
        <f>"19122607"</f>
        <v>19122607</v>
      </c>
      <c r="E281" s="24" t="s">
        <v>809</v>
      </c>
      <c r="F281" s="23" t="s">
        <v>16</v>
      </c>
      <c r="G281" s="23" t="s">
        <v>810</v>
      </c>
      <c r="H281" s="25" t="s">
        <v>811</v>
      </c>
      <c r="I281" s="23" t="s">
        <v>407</v>
      </c>
      <c r="J281" s="24" t="s">
        <v>20</v>
      </c>
      <c r="K281" s="19"/>
    </row>
    <row r="282" spans="1:11" ht="42.75" customHeight="1" x14ac:dyDescent="0.25">
      <c r="A282" s="81"/>
      <c r="B282" s="1">
        <v>34</v>
      </c>
      <c r="C282" s="38" t="s">
        <v>812</v>
      </c>
      <c r="D282" s="15" t="str">
        <f>"06153065"</f>
        <v>06153065</v>
      </c>
      <c r="E282" s="24" t="s">
        <v>809</v>
      </c>
      <c r="F282" s="23" t="s">
        <v>16</v>
      </c>
      <c r="G282" s="23" t="s">
        <v>813</v>
      </c>
      <c r="H282" s="25" t="s">
        <v>814</v>
      </c>
      <c r="I282" s="23" t="s">
        <v>272</v>
      </c>
      <c r="J282" s="24" t="s">
        <v>20</v>
      </c>
      <c r="K282" s="19"/>
    </row>
    <row r="283" spans="1:11" ht="42.75" customHeight="1" x14ac:dyDescent="0.25">
      <c r="A283" s="81"/>
      <c r="B283" s="1">
        <v>35</v>
      </c>
      <c r="C283" s="38" t="s">
        <v>815</v>
      </c>
      <c r="D283" s="15" t="str">
        <f>"79204190"</f>
        <v>79204190</v>
      </c>
      <c r="E283" s="24" t="s">
        <v>816</v>
      </c>
      <c r="F283" s="23" t="s">
        <v>16</v>
      </c>
      <c r="G283" s="23">
        <v>47663</v>
      </c>
      <c r="H283" s="25" t="s">
        <v>817</v>
      </c>
      <c r="I283" s="23" t="s">
        <v>407</v>
      </c>
      <c r="J283" s="24" t="s">
        <v>20</v>
      </c>
      <c r="K283" s="19"/>
    </row>
    <row r="284" spans="1:11" ht="42.75" customHeight="1" x14ac:dyDescent="0.25">
      <c r="A284" s="81"/>
      <c r="B284" s="1">
        <v>36</v>
      </c>
      <c r="C284" s="38" t="s">
        <v>818</v>
      </c>
      <c r="D284" s="15" t="str">
        <f>"75212009"</f>
        <v>75212009</v>
      </c>
      <c r="E284" s="24" t="s">
        <v>583</v>
      </c>
      <c r="F284" s="23" t="s">
        <v>16</v>
      </c>
      <c r="G284" s="23" t="s">
        <v>819</v>
      </c>
      <c r="H284" s="25" t="s">
        <v>820</v>
      </c>
      <c r="I284" s="23" t="s">
        <v>821</v>
      </c>
      <c r="J284" s="24" t="s">
        <v>20</v>
      </c>
      <c r="K284" s="19"/>
    </row>
    <row r="285" spans="1:11" ht="42.75" customHeight="1" x14ac:dyDescent="0.25">
      <c r="A285" s="81"/>
      <c r="B285" s="1">
        <v>37</v>
      </c>
      <c r="C285" s="38" t="s">
        <v>822</v>
      </c>
      <c r="D285" s="15" t="str">
        <f>"26908451"</f>
        <v>26908451</v>
      </c>
      <c r="E285" s="24" t="s">
        <v>809</v>
      </c>
      <c r="F285" s="23" t="s">
        <v>16</v>
      </c>
      <c r="G285" s="23" t="s">
        <v>823</v>
      </c>
      <c r="H285" s="25" t="s">
        <v>824</v>
      </c>
      <c r="I285" s="23" t="s">
        <v>407</v>
      </c>
      <c r="J285" s="24" t="s">
        <v>20</v>
      </c>
      <c r="K285" s="19"/>
    </row>
    <row r="286" spans="1:11" ht="42.75" customHeight="1" x14ac:dyDescent="0.25">
      <c r="A286" s="81"/>
      <c r="B286" s="1">
        <v>38</v>
      </c>
      <c r="C286" s="38" t="s">
        <v>825</v>
      </c>
      <c r="D286" s="15" t="str">
        <f>"84698895"</f>
        <v>84698895</v>
      </c>
      <c r="E286" s="24" t="s">
        <v>826</v>
      </c>
      <c r="F286" s="23" t="s">
        <v>16</v>
      </c>
      <c r="G286" s="23">
        <v>48525</v>
      </c>
      <c r="H286" s="25" t="s">
        <v>827</v>
      </c>
      <c r="I286" s="23" t="s">
        <v>407</v>
      </c>
      <c r="J286" s="24" t="s">
        <v>20</v>
      </c>
      <c r="K286" s="19"/>
    </row>
    <row r="287" spans="1:11" ht="42.75" customHeight="1" x14ac:dyDescent="0.25">
      <c r="A287" s="81"/>
      <c r="B287" s="1">
        <v>39</v>
      </c>
      <c r="C287" s="38" t="s">
        <v>828</v>
      </c>
      <c r="D287" s="15" t="str">
        <f>"67291124"</f>
        <v>67291124</v>
      </c>
      <c r="E287" s="24" t="s">
        <v>809</v>
      </c>
      <c r="F287" s="23" t="s">
        <v>16</v>
      </c>
      <c r="G287" s="23" t="s">
        <v>829</v>
      </c>
      <c r="H287" s="25" t="s">
        <v>830</v>
      </c>
      <c r="I287" s="23" t="s">
        <v>407</v>
      </c>
      <c r="J287" s="24" t="s">
        <v>20</v>
      </c>
      <c r="K287" s="19"/>
    </row>
    <row r="288" spans="1:11" ht="42.75" customHeight="1" x14ac:dyDescent="0.25">
      <c r="A288" s="81"/>
      <c r="B288" s="1">
        <v>40</v>
      </c>
      <c r="C288" s="38" t="s">
        <v>831</v>
      </c>
      <c r="D288" s="15" t="str">
        <f>"47236097"</f>
        <v>47236097</v>
      </c>
      <c r="E288" s="24" t="s">
        <v>809</v>
      </c>
      <c r="F288" s="23" t="s">
        <v>16</v>
      </c>
      <c r="G288" s="23" t="s">
        <v>832</v>
      </c>
      <c r="H288" s="25" t="s">
        <v>833</v>
      </c>
      <c r="I288" s="23" t="s">
        <v>407</v>
      </c>
      <c r="J288" s="24" t="s">
        <v>20</v>
      </c>
      <c r="K288" s="19"/>
    </row>
    <row r="289" spans="1:11" ht="42.75" customHeight="1" x14ac:dyDescent="0.25">
      <c r="A289" s="81"/>
      <c r="B289" s="1">
        <v>41</v>
      </c>
      <c r="C289" s="38" t="s">
        <v>834</v>
      </c>
      <c r="D289" s="15" t="str">
        <f>"12500758"</f>
        <v>12500758</v>
      </c>
      <c r="E289" s="24" t="s">
        <v>809</v>
      </c>
      <c r="F289" s="23" t="s">
        <v>16</v>
      </c>
      <c r="G289" s="23" t="s">
        <v>835</v>
      </c>
      <c r="H289" s="25" t="s">
        <v>836</v>
      </c>
      <c r="I289" s="23" t="s">
        <v>85</v>
      </c>
      <c r="J289" s="24" t="s">
        <v>20</v>
      </c>
      <c r="K289" s="19"/>
    </row>
    <row r="290" spans="1:11" ht="42.75" customHeight="1" x14ac:dyDescent="0.25">
      <c r="A290" s="81"/>
      <c r="B290" s="1">
        <v>42</v>
      </c>
      <c r="C290" s="38" t="s">
        <v>837</v>
      </c>
      <c r="D290" s="15" t="str">
        <f>"78802101"</f>
        <v>78802101</v>
      </c>
      <c r="E290" s="24" t="s">
        <v>809</v>
      </c>
      <c r="F290" s="23" t="s">
        <v>16</v>
      </c>
      <c r="G290" s="23" t="s">
        <v>838</v>
      </c>
      <c r="H290" s="25" t="s">
        <v>839</v>
      </c>
      <c r="I290" s="23" t="s">
        <v>407</v>
      </c>
      <c r="J290" s="24" t="s">
        <v>20</v>
      </c>
      <c r="K290" s="19"/>
    </row>
    <row r="291" spans="1:11" ht="42.75" customHeight="1" x14ac:dyDescent="0.25">
      <c r="A291" s="81"/>
      <c r="B291" s="1">
        <v>43</v>
      </c>
      <c r="C291" s="38" t="s">
        <v>840</v>
      </c>
      <c r="D291" s="15" t="str">
        <f>"35614673"</f>
        <v>35614673</v>
      </c>
      <c r="E291" s="24" t="s">
        <v>502</v>
      </c>
      <c r="F291" s="23" t="s">
        <v>16</v>
      </c>
      <c r="G291" s="23" t="s">
        <v>841</v>
      </c>
      <c r="H291" s="25" t="s">
        <v>842</v>
      </c>
      <c r="I291" s="23" t="s">
        <v>279</v>
      </c>
      <c r="J291" s="24" t="s">
        <v>20</v>
      </c>
      <c r="K291" s="19"/>
    </row>
    <row r="292" spans="1:11" ht="42.75" customHeight="1" x14ac:dyDescent="0.25">
      <c r="A292" s="81"/>
      <c r="B292" s="1">
        <v>44</v>
      </c>
      <c r="C292" s="38" t="s">
        <v>843</v>
      </c>
      <c r="D292" s="15" t="str">
        <f>"36783430"</f>
        <v>36783430</v>
      </c>
      <c r="E292" s="24" t="s">
        <v>844</v>
      </c>
      <c r="F292" s="23" t="s">
        <v>16</v>
      </c>
      <c r="G292" s="23" t="s">
        <v>845</v>
      </c>
      <c r="H292" s="25" t="s">
        <v>846</v>
      </c>
      <c r="I292" s="23" t="s">
        <v>407</v>
      </c>
      <c r="J292" s="24" t="s">
        <v>20</v>
      </c>
      <c r="K292" s="19"/>
    </row>
    <row r="293" spans="1:11" ht="42.75" customHeight="1" x14ac:dyDescent="0.25">
      <c r="A293" s="73"/>
      <c r="B293" s="1">
        <v>45</v>
      </c>
      <c r="C293" s="38" t="s">
        <v>847</v>
      </c>
      <c r="D293" s="15" t="str">
        <f>"54121170"</f>
        <v>54121170</v>
      </c>
      <c r="E293" s="24" t="s">
        <v>396</v>
      </c>
      <c r="F293" s="23" t="s">
        <v>16</v>
      </c>
      <c r="G293" s="23" t="s">
        <v>848</v>
      </c>
      <c r="H293" s="25" t="s">
        <v>849</v>
      </c>
      <c r="I293" s="23" t="s">
        <v>272</v>
      </c>
      <c r="J293" s="24" t="s">
        <v>20</v>
      </c>
      <c r="K293" s="19"/>
    </row>
    <row r="294" spans="1:11" ht="42.75" customHeight="1" x14ac:dyDescent="0.25">
      <c r="A294" s="87" t="s">
        <v>850</v>
      </c>
      <c r="B294" s="88"/>
      <c r="C294" s="88"/>
      <c r="D294" s="88"/>
      <c r="E294" s="89"/>
      <c r="F294" s="90" t="s">
        <v>33</v>
      </c>
      <c r="G294" s="90"/>
      <c r="H294" s="90"/>
      <c r="I294" s="90"/>
      <c r="J294" s="13"/>
      <c r="K294" s="9"/>
    </row>
    <row r="295" spans="1:11" ht="42.75" customHeight="1" x14ac:dyDescent="0.25">
      <c r="A295" s="4" t="s">
        <v>2</v>
      </c>
      <c r="B295" s="5" t="s">
        <v>3</v>
      </c>
      <c r="C295" s="4" t="s">
        <v>4</v>
      </c>
      <c r="D295" s="6" t="s">
        <v>5</v>
      </c>
      <c r="E295" s="5" t="s">
        <v>6</v>
      </c>
      <c r="F295" s="7" t="s">
        <v>7</v>
      </c>
      <c r="G295" s="7" t="s">
        <v>8</v>
      </c>
      <c r="H295" s="8" t="s">
        <v>9</v>
      </c>
      <c r="I295" s="4" t="s">
        <v>10</v>
      </c>
      <c r="J295" s="5" t="s">
        <v>34</v>
      </c>
      <c r="K295" s="9" t="s">
        <v>12</v>
      </c>
    </row>
    <row r="296" spans="1:11" ht="22.5" customHeight="1" x14ac:dyDescent="0.25">
      <c r="A296" s="72" t="s">
        <v>122</v>
      </c>
      <c r="B296" s="71">
        <v>1</v>
      </c>
      <c r="C296" s="74" t="s">
        <v>851</v>
      </c>
      <c r="D296" s="75" t="str">
        <f>"99389865"</f>
        <v>99389865</v>
      </c>
      <c r="E296" s="71" t="s">
        <v>852</v>
      </c>
      <c r="F296" s="10" t="s">
        <v>16</v>
      </c>
      <c r="G296" s="11" t="s">
        <v>853</v>
      </c>
      <c r="H296" s="21" t="s">
        <v>854</v>
      </c>
      <c r="I296" s="16" t="s">
        <v>28</v>
      </c>
      <c r="J296" s="76" t="s">
        <v>20</v>
      </c>
      <c r="K296" s="71" t="s">
        <v>855</v>
      </c>
    </row>
    <row r="297" spans="1:11" ht="22.5" customHeight="1" x14ac:dyDescent="0.25">
      <c r="A297" s="81"/>
      <c r="B297" s="71"/>
      <c r="C297" s="74"/>
      <c r="D297" s="75"/>
      <c r="E297" s="71"/>
      <c r="F297" s="10" t="s">
        <v>22</v>
      </c>
      <c r="G297" s="11" t="s">
        <v>853</v>
      </c>
      <c r="H297" s="21" t="s">
        <v>856</v>
      </c>
      <c r="I297" s="16" t="s">
        <v>28</v>
      </c>
      <c r="J297" s="76"/>
      <c r="K297" s="71"/>
    </row>
    <row r="298" spans="1:11" ht="22.5" customHeight="1" x14ac:dyDescent="0.25">
      <c r="A298" s="81"/>
      <c r="B298" s="71">
        <v>2</v>
      </c>
      <c r="C298" s="74" t="s">
        <v>857</v>
      </c>
      <c r="D298" s="75" t="str">
        <f>"58662004"</f>
        <v>58662004</v>
      </c>
      <c r="E298" s="71" t="s">
        <v>858</v>
      </c>
      <c r="F298" s="10" t="s">
        <v>16</v>
      </c>
      <c r="G298" s="10" t="s">
        <v>859</v>
      </c>
      <c r="H298" s="21" t="s">
        <v>860</v>
      </c>
      <c r="I298" s="16" t="s">
        <v>139</v>
      </c>
      <c r="J298" s="76" t="s">
        <v>20</v>
      </c>
      <c r="K298" s="71" t="s">
        <v>861</v>
      </c>
    </row>
    <row r="299" spans="1:11" ht="22.5" customHeight="1" x14ac:dyDescent="0.25">
      <c r="A299" s="81"/>
      <c r="B299" s="71"/>
      <c r="C299" s="74"/>
      <c r="D299" s="75"/>
      <c r="E299" s="71"/>
      <c r="F299" s="10" t="s">
        <v>22</v>
      </c>
      <c r="G299" s="10" t="s">
        <v>859</v>
      </c>
      <c r="H299" s="21" t="s">
        <v>862</v>
      </c>
      <c r="I299" s="16" t="s">
        <v>139</v>
      </c>
      <c r="J299" s="76"/>
      <c r="K299" s="71"/>
    </row>
    <row r="300" spans="1:11" ht="22.5" customHeight="1" x14ac:dyDescent="0.25">
      <c r="A300" s="81"/>
      <c r="B300" s="71">
        <v>3</v>
      </c>
      <c r="C300" s="74" t="s">
        <v>863</v>
      </c>
      <c r="D300" s="75" t="str">
        <f>"75203119"</f>
        <v>75203119</v>
      </c>
      <c r="E300" s="71" t="s">
        <v>864</v>
      </c>
      <c r="F300" s="10" t="s">
        <v>16</v>
      </c>
      <c r="G300" s="11" t="s">
        <v>865</v>
      </c>
      <c r="H300" s="21" t="s">
        <v>866</v>
      </c>
      <c r="I300" s="16" t="s">
        <v>85</v>
      </c>
      <c r="J300" s="76" t="s">
        <v>20</v>
      </c>
      <c r="K300" s="71" t="s">
        <v>867</v>
      </c>
    </row>
    <row r="301" spans="1:11" ht="22.5" customHeight="1" x14ac:dyDescent="0.25">
      <c r="A301" s="81"/>
      <c r="B301" s="71"/>
      <c r="C301" s="74"/>
      <c r="D301" s="75"/>
      <c r="E301" s="71"/>
      <c r="F301" s="10" t="s">
        <v>22</v>
      </c>
      <c r="G301" s="10" t="s">
        <v>868</v>
      </c>
      <c r="H301" s="21" t="s">
        <v>869</v>
      </c>
      <c r="I301" s="16" t="s">
        <v>85</v>
      </c>
      <c r="J301" s="76"/>
      <c r="K301" s="71"/>
    </row>
    <row r="302" spans="1:11" ht="22.5" customHeight="1" x14ac:dyDescent="0.25">
      <c r="A302" s="81"/>
      <c r="B302" s="71">
        <v>4</v>
      </c>
      <c r="C302" s="74" t="s">
        <v>870</v>
      </c>
      <c r="D302" s="75" t="str">
        <f>"42706440"</f>
        <v>42706440</v>
      </c>
      <c r="E302" s="71" t="s">
        <v>871</v>
      </c>
      <c r="F302" s="10" t="s">
        <v>16</v>
      </c>
      <c r="G302" s="11" t="s">
        <v>872</v>
      </c>
      <c r="H302" s="21" t="s">
        <v>873</v>
      </c>
      <c r="I302" s="16" t="s">
        <v>184</v>
      </c>
      <c r="J302" s="76" t="s">
        <v>20</v>
      </c>
      <c r="K302" s="71" t="s">
        <v>133</v>
      </c>
    </row>
    <row r="303" spans="1:11" ht="22.5" customHeight="1" x14ac:dyDescent="0.25">
      <c r="A303" s="81"/>
      <c r="B303" s="71"/>
      <c r="C303" s="74"/>
      <c r="D303" s="75"/>
      <c r="E303" s="71"/>
      <c r="F303" s="10" t="s">
        <v>22</v>
      </c>
      <c r="G303" s="11" t="s">
        <v>872</v>
      </c>
      <c r="H303" s="21" t="s">
        <v>874</v>
      </c>
      <c r="I303" s="16" t="s">
        <v>184</v>
      </c>
      <c r="J303" s="76"/>
      <c r="K303" s="71"/>
    </row>
    <row r="304" spans="1:11" ht="22.5" customHeight="1" x14ac:dyDescent="0.25">
      <c r="A304" s="81"/>
      <c r="B304" s="71">
        <v>5</v>
      </c>
      <c r="C304" s="74" t="s">
        <v>875</v>
      </c>
      <c r="D304" s="75" t="str">
        <f>"41042241"</f>
        <v>41042241</v>
      </c>
      <c r="E304" s="71" t="s">
        <v>876</v>
      </c>
      <c r="F304" s="10" t="s">
        <v>16</v>
      </c>
      <c r="G304" s="11" t="s">
        <v>877</v>
      </c>
      <c r="H304" s="14" t="s">
        <v>878</v>
      </c>
      <c r="I304" s="10" t="s">
        <v>184</v>
      </c>
      <c r="J304" s="76" t="s">
        <v>20</v>
      </c>
      <c r="K304" s="71" t="s">
        <v>421</v>
      </c>
    </row>
    <row r="305" spans="1:11" ht="22.5" customHeight="1" x14ac:dyDescent="0.25">
      <c r="A305" s="81"/>
      <c r="B305" s="71"/>
      <c r="C305" s="74"/>
      <c r="D305" s="75"/>
      <c r="E305" s="71"/>
      <c r="F305" s="10" t="s">
        <v>22</v>
      </c>
      <c r="G305" s="11" t="s">
        <v>877</v>
      </c>
      <c r="H305" s="14" t="s">
        <v>878</v>
      </c>
      <c r="I305" s="10" t="s">
        <v>184</v>
      </c>
      <c r="J305" s="76"/>
      <c r="K305" s="71"/>
    </row>
    <row r="306" spans="1:11" ht="22.5" customHeight="1" x14ac:dyDescent="0.25">
      <c r="A306" s="81"/>
      <c r="B306" s="71">
        <v>6</v>
      </c>
      <c r="C306" s="74" t="s">
        <v>879</v>
      </c>
      <c r="D306" s="75" t="str">
        <f>"84013580"</f>
        <v>84013580</v>
      </c>
      <c r="E306" s="71" t="s">
        <v>880</v>
      </c>
      <c r="F306" s="10" t="s">
        <v>16</v>
      </c>
      <c r="G306" s="11" t="s">
        <v>881</v>
      </c>
      <c r="H306" s="14" t="s">
        <v>882</v>
      </c>
      <c r="I306" s="10" t="s">
        <v>85</v>
      </c>
      <c r="J306" s="76" t="s">
        <v>20</v>
      </c>
      <c r="K306" s="71" t="s">
        <v>140</v>
      </c>
    </row>
    <row r="307" spans="1:11" ht="22.5" customHeight="1" x14ac:dyDescent="0.25">
      <c r="A307" s="73"/>
      <c r="B307" s="71"/>
      <c r="C307" s="74"/>
      <c r="D307" s="75"/>
      <c r="E307" s="71"/>
      <c r="F307" s="10" t="s">
        <v>129</v>
      </c>
      <c r="G307" s="11" t="s">
        <v>883</v>
      </c>
      <c r="H307" s="14" t="s">
        <v>884</v>
      </c>
      <c r="I307" s="10" t="s">
        <v>85</v>
      </c>
      <c r="J307" s="76"/>
      <c r="K307" s="71"/>
    </row>
    <row r="308" spans="1:11" ht="22.5" customHeight="1" x14ac:dyDescent="0.25">
      <c r="A308" s="77" t="s">
        <v>51</v>
      </c>
      <c r="B308" s="71">
        <v>1</v>
      </c>
      <c r="C308" s="74" t="s">
        <v>885</v>
      </c>
      <c r="D308" s="75">
        <v>13212403</v>
      </c>
      <c r="E308" s="71" t="s">
        <v>886</v>
      </c>
      <c r="F308" s="10" t="s">
        <v>16</v>
      </c>
      <c r="G308" s="11" t="s">
        <v>887</v>
      </c>
      <c r="H308" s="12" t="s">
        <v>888</v>
      </c>
      <c r="I308" s="10" t="s">
        <v>85</v>
      </c>
      <c r="J308" s="71" t="s">
        <v>20</v>
      </c>
      <c r="K308" s="71" t="s">
        <v>521</v>
      </c>
    </row>
    <row r="309" spans="1:11" ht="22.5" customHeight="1" x14ac:dyDescent="0.25">
      <c r="A309" s="78"/>
      <c r="B309" s="71"/>
      <c r="C309" s="74"/>
      <c r="D309" s="75" t="str">
        <f>"13212403"</f>
        <v>13212403</v>
      </c>
      <c r="E309" s="71"/>
      <c r="F309" s="10" t="s">
        <v>22</v>
      </c>
      <c r="G309" s="11" t="s">
        <v>889</v>
      </c>
      <c r="H309" s="12" t="s">
        <v>890</v>
      </c>
      <c r="I309" s="10" t="s">
        <v>85</v>
      </c>
      <c r="J309" s="71"/>
      <c r="K309" s="71"/>
    </row>
    <row r="310" spans="1:11" ht="22.5" customHeight="1" x14ac:dyDescent="0.25">
      <c r="A310" s="78"/>
      <c r="B310" s="71">
        <v>2</v>
      </c>
      <c r="C310" s="74" t="s">
        <v>891</v>
      </c>
      <c r="D310" s="75">
        <v>32284076</v>
      </c>
      <c r="E310" s="71" t="s">
        <v>892</v>
      </c>
      <c r="F310" s="10" t="s">
        <v>16</v>
      </c>
      <c r="G310" s="11" t="s">
        <v>893</v>
      </c>
      <c r="H310" s="12" t="s">
        <v>894</v>
      </c>
      <c r="I310" s="10" t="s">
        <v>272</v>
      </c>
      <c r="J310" s="71" t="s">
        <v>20</v>
      </c>
      <c r="K310" s="71" t="s">
        <v>605</v>
      </c>
    </row>
    <row r="311" spans="1:11" ht="22.5" customHeight="1" x14ac:dyDescent="0.25">
      <c r="A311" s="78"/>
      <c r="B311" s="71"/>
      <c r="C311" s="74"/>
      <c r="D311" s="75" t="str">
        <f>"32284076"</f>
        <v>32284076</v>
      </c>
      <c r="E311" s="71"/>
      <c r="F311" s="10" t="s">
        <v>22</v>
      </c>
      <c r="G311" s="11" t="s">
        <v>895</v>
      </c>
      <c r="H311" s="12" t="s">
        <v>896</v>
      </c>
      <c r="I311" s="10" t="s">
        <v>272</v>
      </c>
      <c r="J311" s="71"/>
      <c r="K311" s="71"/>
    </row>
    <row r="312" spans="1:11" ht="22.5" customHeight="1" x14ac:dyDescent="0.25">
      <c r="A312" s="72" t="s">
        <v>59</v>
      </c>
      <c r="B312" s="92">
        <v>1</v>
      </c>
      <c r="C312" s="77" t="s">
        <v>897</v>
      </c>
      <c r="D312" s="95">
        <v>18574755</v>
      </c>
      <c r="E312" s="92" t="s">
        <v>667</v>
      </c>
      <c r="F312" s="10" t="s">
        <v>16</v>
      </c>
      <c r="G312" s="11" t="s">
        <v>898</v>
      </c>
      <c r="H312" s="10" t="s">
        <v>899</v>
      </c>
      <c r="I312" s="10" t="s">
        <v>184</v>
      </c>
      <c r="J312" s="71" t="s">
        <v>20</v>
      </c>
      <c r="K312" s="99" t="s">
        <v>670</v>
      </c>
    </row>
    <row r="313" spans="1:11" ht="22.5" customHeight="1" x14ac:dyDescent="0.25">
      <c r="A313" s="81"/>
      <c r="B313" s="93"/>
      <c r="C313" s="78"/>
      <c r="D313" s="96" t="str">
        <f>"18574755"</f>
        <v>18574755</v>
      </c>
      <c r="E313" s="93"/>
      <c r="F313" s="10" t="s">
        <v>900</v>
      </c>
      <c r="G313" s="11" t="s">
        <v>898</v>
      </c>
      <c r="H313" s="10" t="s">
        <v>621</v>
      </c>
      <c r="I313" s="25" t="s">
        <v>184</v>
      </c>
      <c r="J313" s="71"/>
      <c r="K313" s="100"/>
    </row>
    <row r="314" spans="1:11" ht="22.5" customHeight="1" x14ac:dyDescent="0.25">
      <c r="A314" s="81"/>
      <c r="B314" s="94"/>
      <c r="C314" s="79"/>
      <c r="D314" s="97"/>
      <c r="E314" s="94"/>
      <c r="F314" s="10" t="s">
        <v>631</v>
      </c>
      <c r="G314" s="76" t="s">
        <v>84</v>
      </c>
      <c r="H314" s="76"/>
      <c r="I314" s="25" t="s">
        <v>85</v>
      </c>
      <c r="J314" s="71"/>
      <c r="K314" s="101"/>
    </row>
    <row r="315" spans="1:11" ht="22.5" customHeight="1" x14ac:dyDescent="0.25">
      <c r="A315" s="81"/>
      <c r="B315" s="71">
        <v>2</v>
      </c>
      <c r="C315" s="74" t="s">
        <v>901</v>
      </c>
      <c r="D315" s="75" t="str">
        <f>"44565572"</f>
        <v>44565572</v>
      </c>
      <c r="E315" s="71" t="s">
        <v>902</v>
      </c>
      <c r="F315" s="10" t="s">
        <v>16</v>
      </c>
      <c r="G315" s="11" t="s">
        <v>903</v>
      </c>
      <c r="H315" s="11" t="s">
        <v>904</v>
      </c>
      <c r="I315" s="10" t="s">
        <v>85</v>
      </c>
      <c r="J315" s="71" t="s">
        <v>20</v>
      </c>
      <c r="K315" s="71" t="s">
        <v>350</v>
      </c>
    </row>
    <row r="316" spans="1:11" ht="22.5" customHeight="1" x14ac:dyDescent="0.25">
      <c r="A316" s="81"/>
      <c r="B316" s="71"/>
      <c r="C316" s="74"/>
      <c r="D316" s="75"/>
      <c r="E316" s="71"/>
      <c r="F316" s="10" t="s">
        <v>631</v>
      </c>
      <c r="G316" s="12" t="s">
        <v>905</v>
      </c>
      <c r="H316" s="14" t="s">
        <v>906</v>
      </c>
      <c r="I316" s="25" t="s">
        <v>85</v>
      </c>
      <c r="J316" s="71"/>
      <c r="K316" s="71"/>
    </row>
    <row r="317" spans="1:11" ht="22.5" customHeight="1" x14ac:dyDescent="0.25">
      <c r="A317" s="81"/>
      <c r="B317" s="71">
        <v>3</v>
      </c>
      <c r="C317" s="74" t="s">
        <v>907</v>
      </c>
      <c r="D317" s="75" t="str">
        <f>"15879477"</f>
        <v>15879477</v>
      </c>
      <c r="E317" s="71" t="s">
        <v>908</v>
      </c>
      <c r="F317" s="10" t="s">
        <v>16</v>
      </c>
      <c r="G317" s="11" t="s">
        <v>909</v>
      </c>
      <c r="H317" s="10" t="s">
        <v>910</v>
      </c>
      <c r="I317" s="10" t="s">
        <v>85</v>
      </c>
      <c r="J317" s="71" t="s">
        <v>20</v>
      </c>
      <c r="K317" s="71" t="s">
        <v>357</v>
      </c>
    </row>
    <row r="318" spans="1:11" ht="22.5" customHeight="1" x14ac:dyDescent="0.25">
      <c r="A318" s="73"/>
      <c r="B318" s="71"/>
      <c r="C318" s="74"/>
      <c r="D318" s="75"/>
      <c r="E318" s="71"/>
      <c r="F318" s="10" t="s">
        <v>22</v>
      </c>
      <c r="G318" s="14" t="s">
        <v>911</v>
      </c>
      <c r="H318" s="14" t="s">
        <v>912</v>
      </c>
      <c r="I318" s="25" t="s">
        <v>85</v>
      </c>
      <c r="J318" s="71"/>
      <c r="K318" s="71"/>
    </row>
    <row r="319" spans="1:11" ht="22.5" customHeight="1" x14ac:dyDescent="0.25">
      <c r="A319" s="72" t="s">
        <v>149</v>
      </c>
      <c r="B319" s="71">
        <v>1</v>
      </c>
      <c r="C319" s="74" t="s">
        <v>913</v>
      </c>
      <c r="D319" s="75" t="str">
        <f>"19962131"</f>
        <v>19962131</v>
      </c>
      <c r="E319" s="71" t="s">
        <v>914</v>
      </c>
      <c r="F319" s="10" t="s">
        <v>16</v>
      </c>
      <c r="G319" s="11" t="s">
        <v>915</v>
      </c>
      <c r="H319" s="10" t="s">
        <v>916</v>
      </c>
      <c r="I319" s="10" t="s">
        <v>85</v>
      </c>
      <c r="J319" s="76" t="s">
        <v>20</v>
      </c>
      <c r="K319" s="71" t="s">
        <v>74</v>
      </c>
    </row>
    <row r="320" spans="1:11" ht="22.5" customHeight="1" x14ac:dyDescent="0.25">
      <c r="A320" s="81"/>
      <c r="B320" s="71"/>
      <c r="C320" s="74"/>
      <c r="D320" s="75"/>
      <c r="E320" s="71"/>
      <c r="F320" s="10" t="s">
        <v>900</v>
      </c>
      <c r="G320" s="14" t="s">
        <v>917</v>
      </c>
      <c r="H320" s="12" t="s">
        <v>918</v>
      </c>
      <c r="I320" s="10" t="s">
        <v>85</v>
      </c>
      <c r="J320" s="76"/>
      <c r="K320" s="71"/>
    </row>
    <row r="321" spans="1:11" ht="22.5" customHeight="1" x14ac:dyDescent="0.25">
      <c r="A321" s="81"/>
      <c r="B321" s="71">
        <v>2</v>
      </c>
      <c r="C321" s="74" t="s">
        <v>919</v>
      </c>
      <c r="D321" s="75" t="str">
        <f>"51121115"</f>
        <v>51121115</v>
      </c>
      <c r="E321" s="71" t="s">
        <v>920</v>
      </c>
      <c r="F321" s="10" t="s">
        <v>16</v>
      </c>
      <c r="G321" s="11" t="s">
        <v>921</v>
      </c>
      <c r="H321" s="10" t="s">
        <v>922</v>
      </c>
      <c r="I321" s="10" t="s">
        <v>85</v>
      </c>
      <c r="J321" s="76" t="s">
        <v>20</v>
      </c>
      <c r="K321" s="71" t="s">
        <v>154</v>
      </c>
    </row>
    <row r="322" spans="1:11" ht="22.5" customHeight="1" x14ac:dyDescent="0.25">
      <c r="A322" s="81"/>
      <c r="B322" s="71"/>
      <c r="C322" s="74"/>
      <c r="D322" s="75"/>
      <c r="E322" s="71"/>
      <c r="F322" s="10" t="s">
        <v>631</v>
      </c>
      <c r="G322" s="14" t="s">
        <v>923</v>
      </c>
      <c r="H322" s="12" t="s">
        <v>924</v>
      </c>
      <c r="I322" s="10" t="s">
        <v>85</v>
      </c>
      <c r="J322" s="76"/>
      <c r="K322" s="71"/>
    </row>
    <row r="323" spans="1:11" ht="22.5" customHeight="1" x14ac:dyDescent="0.25">
      <c r="A323" s="81"/>
      <c r="B323" s="71">
        <v>3</v>
      </c>
      <c r="C323" s="74" t="s">
        <v>925</v>
      </c>
      <c r="D323" s="75">
        <v>79869010</v>
      </c>
      <c r="E323" s="71" t="s">
        <v>926</v>
      </c>
      <c r="F323" s="10" t="s">
        <v>16</v>
      </c>
      <c r="G323" s="11" t="s">
        <v>927</v>
      </c>
      <c r="H323" s="10" t="s">
        <v>928</v>
      </c>
      <c r="I323" s="10" t="s">
        <v>73</v>
      </c>
      <c r="J323" s="76" t="s">
        <v>20</v>
      </c>
      <c r="K323" s="71" t="s">
        <v>154</v>
      </c>
    </row>
    <row r="324" spans="1:11" ht="22.5" customHeight="1" x14ac:dyDescent="0.25">
      <c r="A324" s="81"/>
      <c r="B324" s="71"/>
      <c r="C324" s="74"/>
      <c r="D324" s="75"/>
      <c r="E324" s="71"/>
      <c r="F324" s="10" t="s">
        <v>22</v>
      </c>
      <c r="G324" s="11" t="s">
        <v>929</v>
      </c>
      <c r="H324" s="10" t="s">
        <v>930</v>
      </c>
      <c r="I324" s="10" t="s">
        <v>73</v>
      </c>
      <c r="J324" s="76"/>
      <c r="K324" s="71"/>
    </row>
    <row r="325" spans="1:11" ht="22.5" customHeight="1" x14ac:dyDescent="0.25">
      <c r="A325" s="81"/>
      <c r="B325" s="71">
        <v>4</v>
      </c>
      <c r="C325" s="74" t="s">
        <v>931</v>
      </c>
      <c r="D325" s="75">
        <v>4050268</v>
      </c>
      <c r="E325" s="71" t="s">
        <v>932</v>
      </c>
      <c r="F325" s="10" t="s">
        <v>16</v>
      </c>
      <c r="G325" s="11">
        <v>42902</v>
      </c>
      <c r="H325" s="10" t="s">
        <v>933</v>
      </c>
      <c r="I325" s="10" t="s">
        <v>73</v>
      </c>
      <c r="J325" s="76" t="s">
        <v>20</v>
      </c>
      <c r="K325" s="71" t="s">
        <v>154</v>
      </c>
    </row>
    <row r="326" spans="1:11" ht="22.5" customHeight="1" x14ac:dyDescent="0.25">
      <c r="A326" s="73"/>
      <c r="B326" s="71"/>
      <c r="C326" s="74"/>
      <c r="D326" s="75"/>
      <c r="E326" s="71"/>
      <c r="F326" s="10" t="s">
        <v>631</v>
      </c>
      <c r="G326" s="108" t="s">
        <v>84</v>
      </c>
      <c r="H326" s="109"/>
      <c r="I326" s="10" t="s">
        <v>73</v>
      </c>
      <c r="J326" s="76"/>
      <c r="K326" s="71"/>
    </row>
    <row r="327" spans="1:11" ht="22.5" customHeight="1" x14ac:dyDescent="0.25">
      <c r="A327" s="66" t="s">
        <v>2278</v>
      </c>
      <c r="B327" s="62">
        <v>1</v>
      </c>
      <c r="C327" s="63" t="s">
        <v>2279</v>
      </c>
      <c r="D327" s="64">
        <v>57910752</v>
      </c>
      <c r="E327" s="62" t="s">
        <v>2280</v>
      </c>
      <c r="F327" s="67" t="s">
        <v>16</v>
      </c>
      <c r="G327" s="11" t="s">
        <v>2281</v>
      </c>
      <c r="H327" s="67" t="s">
        <v>2282</v>
      </c>
      <c r="I327" s="67" t="s">
        <v>19</v>
      </c>
      <c r="J327" s="65" t="s">
        <v>20</v>
      </c>
      <c r="K327" s="62" t="s">
        <v>154</v>
      </c>
    </row>
    <row r="328" spans="1:11" ht="42.75" customHeight="1" x14ac:dyDescent="0.25">
      <c r="A328" s="72" t="s">
        <v>375</v>
      </c>
      <c r="B328" s="1">
        <v>1</v>
      </c>
      <c r="C328" s="16" t="s">
        <v>934</v>
      </c>
      <c r="D328" s="15" t="str">
        <f>"80315826"</f>
        <v>80315826</v>
      </c>
      <c r="E328" s="1" t="s">
        <v>377</v>
      </c>
      <c r="F328" s="10" t="s">
        <v>16</v>
      </c>
      <c r="G328" s="12" t="s">
        <v>935</v>
      </c>
      <c r="H328" s="12" t="s">
        <v>936</v>
      </c>
      <c r="I328" s="12" t="s">
        <v>147</v>
      </c>
      <c r="J328" s="2" t="s">
        <v>20</v>
      </c>
      <c r="K328" s="2"/>
    </row>
    <row r="329" spans="1:11" ht="42.75" customHeight="1" x14ac:dyDescent="0.25">
      <c r="A329" s="81"/>
      <c r="B329" s="1">
        <v>2</v>
      </c>
      <c r="C329" s="16" t="s">
        <v>937</v>
      </c>
      <c r="D329" s="15" t="str">
        <f>"57834110"</f>
        <v>57834110</v>
      </c>
      <c r="E329" s="1" t="s">
        <v>377</v>
      </c>
      <c r="F329" s="10" t="s">
        <v>16</v>
      </c>
      <c r="G329" s="12" t="s">
        <v>938</v>
      </c>
      <c r="H329" s="12" t="s">
        <v>805</v>
      </c>
      <c r="I329" s="12" t="s">
        <v>85</v>
      </c>
      <c r="J329" s="2" t="s">
        <v>20</v>
      </c>
      <c r="K329" s="2"/>
    </row>
    <row r="330" spans="1:11" ht="42.75" customHeight="1" x14ac:dyDescent="0.25">
      <c r="A330" s="81"/>
      <c r="B330" s="1">
        <v>3</v>
      </c>
      <c r="C330" s="16" t="s">
        <v>939</v>
      </c>
      <c r="D330" s="15" t="str">
        <f>"62264845"</f>
        <v>62264845</v>
      </c>
      <c r="E330" s="1" t="s">
        <v>377</v>
      </c>
      <c r="F330" s="10" t="s">
        <v>16</v>
      </c>
      <c r="G330" s="12" t="s">
        <v>940</v>
      </c>
      <c r="H330" s="12" t="s">
        <v>941</v>
      </c>
      <c r="I330" s="12" t="s">
        <v>85</v>
      </c>
      <c r="J330" s="2" t="s">
        <v>20</v>
      </c>
      <c r="K330" s="2"/>
    </row>
    <row r="331" spans="1:11" ht="42.75" customHeight="1" x14ac:dyDescent="0.25">
      <c r="A331" s="81"/>
      <c r="B331" s="1">
        <v>4</v>
      </c>
      <c r="C331" s="16" t="s">
        <v>942</v>
      </c>
      <c r="D331" s="15" t="str">
        <f>"98462081"</f>
        <v>98462081</v>
      </c>
      <c r="E331" s="1" t="s">
        <v>377</v>
      </c>
      <c r="F331" s="10" t="s">
        <v>16</v>
      </c>
      <c r="G331" s="12" t="s">
        <v>943</v>
      </c>
      <c r="H331" s="12" t="s">
        <v>944</v>
      </c>
      <c r="I331" s="12" t="s">
        <v>147</v>
      </c>
      <c r="J331" s="2" t="s">
        <v>20</v>
      </c>
      <c r="K331" s="2"/>
    </row>
    <row r="332" spans="1:11" ht="42.75" customHeight="1" x14ac:dyDescent="0.25">
      <c r="A332" s="81"/>
      <c r="B332" s="1">
        <v>5</v>
      </c>
      <c r="C332" s="16" t="s">
        <v>945</v>
      </c>
      <c r="D332" s="15" t="str">
        <f>"89207633"</f>
        <v>89207633</v>
      </c>
      <c r="E332" s="1" t="s">
        <v>377</v>
      </c>
      <c r="F332" s="10" t="s">
        <v>16</v>
      </c>
      <c r="G332" s="12" t="s">
        <v>946</v>
      </c>
      <c r="H332" s="12" t="s">
        <v>947</v>
      </c>
      <c r="I332" s="12" t="s">
        <v>147</v>
      </c>
      <c r="J332" s="2" t="s">
        <v>20</v>
      </c>
      <c r="K332" s="2"/>
    </row>
    <row r="333" spans="1:11" ht="42.75" customHeight="1" x14ac:dyDescent="0.25">
      <c r="A333" s="81"/>
      <c r="B333" s="1">
        <v>6</v>
      </c>
      <c r="C333" s="16" t="s">
        <v>948</v>
      </c>
      <c r="D333" s="15" t="str">
        <f>"63230814"</f>
        <v>63230814</v>
      </c>
      <c r="E333" s="1" t="s">
        <v>377</v>
      </c>
      <c r="F333" s="10" t="s">
        <v>16</v>
      </c>
      <c r="G333" s="12" t="s">
        <v>949</v>
      </c>
      <c r="H333" s="12" t="s">
        <v>950</v>
      </c>
      <c r="I333" s="12" t="s">
        <v>147</v>
      </c>
      <c r="J333" s="2" t="s">
        <v>20</v>
      </c>
      <c r="K333" s="2"/>
    </row>
    <row r="334" spans="1:11" ht="42.75" customHeight="1" x14ac:dyDescent="0.25">
      <c r="A334" s="81"/>
      <c r="B334" s="1">
        <v>7</v>
      </c>
      <c r="C334" s="16" t="s">
        <v>951</v>
      </c>
      <c r="D334" s="15" t="str">
        <f>"82386607"</f>
        <v>82386607</v>
      </c>
      <c r="E334" s="1" t="s">
        <v>377</v>
      </c>
      <c r="F334" s="10" t="s">
        <v>16</v>
      </c>
      <c r="G334" s="10">
        <v>94338</v>
      </c>
      <c r="H334" s="12" t="s">
        <v>952</v>
      </c>
      <c r="I334" s="12" t="s">
        <v>147</v>
      </c>
      <c r="J334" s="2" t="s">
        <v>20</v>
      </c>
      <c r="K334" s="2"/>
    </row>
    <row r="335" spans="1:11" ht="42.75" customHeight="1" x14ac:dyDescent="0.25">
      <c r="A335" s="81"/>
      <c r="B335" s="1">
        <v>8</v>
      </c>
      <c r="C335" s="16" t="s">
        <v>953</v>
      </c>
      <c r="D335" s="15" t="str">
        <f>"90733905"</f>
        <v>90733905</v>
      </c>
      <c r="E335" s="1" t="s">
        <v>377</v>
      </c>
      <c r="F335" s="10" t="s">
        <v>16</v>
      </c>
      <c r="G335" s="10" t="s">
        <v>954</v>
      </c>
      <c r="H335" s="12" t="s">
        <v>955</v>
      </c>
      <c r="I335" s="12" t="s">
        <v>85</v>
      </c>
      <c r="J335" s="2" t="s">
        <v>20</v>
      </c>
      <c r="K335" s="2"/>
    </row>
    <row r="336" spans="1:11" ht="42.75" customHeight="1" x14ac:dyDescent="0.25">
      <c r="A336" s="81"/>
      <c r="B336" s="1">
        <v>9</v>
      </c>
      <c r="C336" s="16" t="s">
        <v>956</v>
      </c>
      <c r="D336" s="15" t="str">
        <f>"19881540"</f>
        <v>19881540</v>
      </c>
      <c r="E336" s="1" t="s">
        <v>957</v>
      </c>
      <c r="F336" s="10" t="s">
        <v>16</v>
      </c>
      <c r="G336" s="10" t="s">
        <v>958</v>
      </c>
      <c r="H336" s="12" t="s">
        <v>959</v>
      </c>
      <c r="I336" s="12" t="s">
        <v>960</v>
      </c>
      <c r="J336" s="2" t="s">
        <v>20</v>
      </c>
      <c r="K336" s="2"/>
    </row>
    <row r="337" spans="1:11" ht="42.75" customHeight="1" x14ac:dyDescent="0.25">
      <c r="A337" s="81"/>
      <c r="B337" s="1">
        <v>10</v>
      </c>
      <c r="C337" s="16" t="s">
        <v>961</v>
      </c>
      <c r="D337" s="15" t="str">
        <f>"99361028"</f>
        <v>99361028</v>
      </c>
      <c r="E337" s="1" t="s">
        <v>381</v>
      </c>
      <c r="F337" s="10" t="s">
        <v>16</v>
      </c>
      <c r="G337" s="10" t="s">
        <v>962</v>
      </c>
      <c r="H337" s="12" t="s">
        <v>963</v>
      </c>
      <c r="I337" s="12" t="s">
        <v>608</v>
      </c>
      <c r="J337" s="2" t="s">
        <v>20</v>
      </c>
      <c r="K337" s="2"/>
    </row>
    <row r="338" spans="1:11" ht="42.75" customHeight="1" x14ac:dyDescent="0.25">
      <c r="A338" s="81"/>
      <c r="B338" s="1">
        <v>11</v>
      </c>
      <c r="C338" s="16" t="s">
        <v>964</v>
      </c>
      <c r="D338" s="15" t="str">
        <f>"03719379"</f>
        <v>03719379</v>
      </c>
      <c r="E338" s="1" t="s">
        <v>965</v>
      </c>
      <c r="F338" s="10" t="s">
        <v>16</v>
      </c>
      <c r="G338" s="10" t="s">
        <v>966</v>
      </c>
      <c r="H338" s="12" t="s">
        <v>394</v>
      </c>
      <c r="I338" s="12" t="s">
        <v>85</v>
      </c>
      <c r="J338" s="2" t="s">
        <v>20</v>
      </c>
      <c r="K338" s="2"/>
    </row>
    <row r="339" spans="1:11" ht="42.75" customHeight="1" x14ac:dyDescent="0.25">
      <c r="A339" s="81"/>
      <c r="B339" s="1">
        <v>12</v>
      </c>
      <c r="C339" s="16" t="s">
        <v>967</v>
      </c>
      <c r="D339" s="15" t="str">
        <f>"47105809"</f>
        <v>47105809</v>
      </c>
      <c r="E339" s="1" t="s">
        <v>757</v>
      </c>
      <c r="F339" s="10" t="s">
        <v>16</v>
      </c>
      <c r="G339" s="10">
        <v>48192</v>
      </c>
      <c r="H339" s="12" t="s">
        <v>968</v>
      </c>
      <c r="I339" s="12" t="s">
        <v>85</v>
      </c>
      <c r="J339" s="2" t="s">
        <v>20</v>
      </c>
      <c r="K339" s="2"/>
    </row>
    <row r="340" spans="1:11" ht="42.75" customHeight="1" x14ac:dyDescent="0.25">
      <c r="A340" s="81"/>
      <c r="B340" s="1">
        <v>13</v>
      </c>
      <c r="C340" s="16" t="s">
        <v>969</v>
      </c>
      <c r="D340" s="15" t="str">
        <f>"22975754"</f>
        <v>22975754</v>
      </c>
      <c r="E340" s="1" t="s">
        <v>761</v>
      </c>
      <c r="F340" s="10" t="s">
        <v>16</v>
      </c>
      <c r="G340" s="10" t="s">
        <v>970</v>
      </c>
      <c r="H340" s="12" t="s">
        <v>391</v>
      </c>
      <c r="I340" s="12" t="s">
        <v>139</v>
      </c>
      <c r="J340" s="2" t="s">
        <v>20</v>
      </c>
      <c r="K340" s="2"/>
    </row>
    <row r="341" spans="1:11" ht="42.75" customHeight="1" x14ac:dyDescent="0.25">
      <c r="A341" s="81"/>
      <c r="B341" s="1">
        <v>14</v>
      </c>
      <c r="C341" s="16" t="s">
        <v>971</v>
      </c>
      <c r="D341" s="15" t="str">
        <f>"87164843"</f>
        <v>87164843</v>
      </c>
      <c r="E341" s="1" t="s">
        <v>757</v>
      </c>
      <c r="F341" s="10" t="s">
        <v>16</v>
      </c>
      <c r="G341" s="10">
        <v>44559</v>
      </c>
      <c r="H341" s="12" t="s">
        <v>972</v>
      </c>
      <c r="I341" s="12" t="s">
        <v>85</v>
      </c>
      <c r="J341" s="2" t="s">
        <v>20</v>
      </c>
      <c r="K341" s="2"/>
    </row>
    <row r="342" spans="1:11" ht="42.75" customHeight="1" x14ac:dyDescent="0.25">
      <c r="A342" s="81"/>
      <c r="B342" s="1">
        <v>15</v>
      </c>
      <c r="C342" s="16" t="s">
        <v>973</v>
      </c>
      <c r="D342" s="15" t="str">
        <f>"15180726"</f>
        <v>15180726</v>
      </c>
      <c r="E342" s="1" t="s">
        <v>757</v>
      </c>
      <c r="F342" s="10" t="s">
        <v>16</v>
      </c>
      <c r="G342" s="10" t="s">
        <v>974</v>
      </c>
      <c r="H342" s="12" t="s">
        <v>912</v>
      </c>
      <c r="I342" s="12" t="s">
        <v>85</v>
      </c>
      <c r="J342" s="2" t="s">
        <v>20</v>
      </c>
      <c r="K342" s="2"/>
    </row>
    <row r="343" spans="1:11" ht="42.75" customHeight="1" x14ac:dyDescent="0.25">
      <c r="A343" s="81"/>
      <c r="B343" s="1">
        <v>16</v>
      </c>
      <c r="C343" s="16" t="s">
        <v>975</v>
      </c>
      <c r="D343" s="15" t="str">
        <f>"23914225"</f>
        <v>23914225</v>
      </c>
      <c r="E343" s="1" t="s">
        <v>757</v>
      </c>
      <c r="F343" s="10" t="s">
        <v>16</v>
      </c>
      <c r="G343" s="10" t="s">
        <v>976</v>
      </c>
      <c r="H343" s="12" t="s">
        <v>977</v>
      </c>
      <c r="I343" s="12" t="s">
        <v>272</v>
      </c>
      <c r="J343" s="2" t="s">
        <v>20</v>
      </c>
      <c r="K343" s="2"/>
    </row>
    <row r="344" spans="1:11" ht="42.75" customHeight="1" x14ac:dyDescent="0.25">
      <c r="A344" s="81"/>
      <c r="B344" s="1">
        <v>17</v>
      </c>
      <c r="C344" s="16" t="s">
        <v>978</v>
      </c>
      <c r="D344" s="15" t="str">
        <f>"52598435"</f>
        <v>52598435</v>
      </c>
      <c r="E344" s="1" t="s">
        <v>757</v>
      </c>
      <c r="F344" s="10" t="s">
        <v>16</v>
      </c>
      <c r="G344" s="10" t="s">
        <v>979</v>
      </c>
      <c r="H344" s="12" t="s">
        <v>980</v>
      </c>
      <c r="I344" s="12" t="s">
        <v>85</v>
      </c>
      <c r="J344" s="2" t="s">
        <v>20</v>
      </c>
      <c r="K344" s="2"/>
    </row>
    <row r="345" spans="1:11" ht="42.75" customHeight="1" x14ac:dyDescent="0.25">
      <c r="A345" s="81"/>
      <c r="B345" s="1">
        <v>18</v>
      </c>
      <c r="C345" s="16" t="s">
        <v>981</v>
      </c>
      <c r="D345" s="15" t="str">
        <f>"29063681"</f>
        <v>29063681</v>
      </c>
      <c r="E345" s="1" t="s">
        <v>757</v>
      </c>
      <c r="F345" s="10" t="s">
        <v>16</v>
      </c>
      <c r="G345" s="10" t="s">
        <v>982</v>
      </c>
      <c r="H345" s="12" t="s">
        <v>394</v>
      </c>
      <c r="I345" s="12" t="s">
        <v>85</v>
      </c>
      <c r="J345" s="2" t="s">
        <v>20</v>
      </c>
      <c r="K345" s="2"/>
    </row>
    <row r="346" spans="1:11" ht="42.75" customHeight="1" x14ac:dyDescent="0.25">
      <c r="A346" s="81"/>
      <c r="B346" s="1">
        <v>19</v>
      </c>
      <c r="C346" s="16" t="s">
        <v>983</v>
      </c>
      <c r="D346" s="15" t="str">
        <f>"99293928"</f>
        <v>99293928</v>
      </c>
      <c r="E346" s="1" t="s">
        <v>984</v>
      </c>
      <c r="F346" s="10" t="s">
        <v>16</v>
      </c>
      <c r="G346" s="10">
        <v>97844</v>
      </c>
      <c r="H346" s="12" t="s">
        <v>394</v>
      </c>
      <c r="I346" s="12" t="s">
        <v>608</v>
      </c>
      <c r="J346" s="2" t="s">
        <v>20</v>
      </c>
      <c r="K346" s="2"/>
    </row>
    <row r="347" spans="1:11" ht="42.75" customHeight="1" x14ac:dyDescent="0.25">
      <c r="A347" s="81"/>
      <c r="B347" s="1">
        <v>20</v>
      </c>
      <c r="C347" s="16" t="s">
        <v>985</v>
      </c>
      <c r="D347" s="15" t="str">
        <f>"53904126"</f>
        <v>53904126</v>
      </c>
      <c r="E347" s="1" t="s">
        <v>986</v>
      </c>
      <c r="F347" s="10" t="s">
        <v>16</v>
      </c>
      <c r="G347" s="10">
        <v>46874</v>
      </c>
      <c r="H347" s="12" t="s">
        <v>987</v>
      </c>
      <c r="I347" s="12" t="s">
        <v>85</v>
      </c>
      <c r="J347" s="2" t="s">
        <v>20</v>
      </c>
      <c r="K347" s="2"/>
    </row>
    <row r="348" spans="1:11" ht="42.75" customHeight="1" x14ac:dyDescent="0.25">
      <c r="A348" s="81"/>
      <c r="B348" s="1">
        <v>21</v>
      </c>
      <c r="C348" s="16" t="s">
        <v>988</v>
      </c>
      <c r="D348" s="15" t="str">
        <f>"13760834"</f>
        <v>13760834</v>
      </c>
      <c r="E348" s="1" t="s">
        <v>809</v>
      </c>
      <c r="F348" s="10" t="s">
        <v>16</v>
      </c>
      <c r="G348" s="10" t="s">
        <v>989</v>
      </c>
      <c r="H348" s="12" t="s">
        <v>786</v>
      </c>
      <c r="I348" s="12" t="s">
        <v>407</v>
      </c>
      <c r="J348" s="2" t="s">
        <v>20</v>
      </c>
      <c r="K348" s="2"/>
    </row>
    <row r="349" spans="1:11" ht="42.75" customHeight="1" x14ac:dyDescent="0.25">
      <c r="A349" s="81"/>
      <c r="B349" s="1">
        <v>22</v>
      </c>
      <c r="C349" s="16" t="s">
        <v>990</v>
      </c>
      <c r="D349" s="15" t="str">
        <f>"49500622"</f>
        <v>49500622</v>
      </c>
      <c r="E349" s="1" t="s">
        <v>991</v>
      </c>
      <c r="F349" s="10" t="s">
        <v>16</v>
      </c>
      <c r="G349" s="10" t="s">
        <v>992</v>
      </c>
      <c r="H349" s="12" t="s">
        <v>993</v>
      </c>
      <c r="I349" s="12" t="s">
        <v>821</v>
      </c>
      <c r="J349" s="2" t="s">
        <v>20</v>
      </c>
      <c r="K349" s="2"/>
    </row>
    <row r="350" spans="1:11" ht="42.75" customHeight="1" x14ac:dyDescent="0.25">
      <c r="A350" s="81"/>
      <c r="B350" s="1">
        <v>23</v>
      </c>
      <c r="C350" s="16" t="s">
        <v>994</v>
      </c>
      <c r="D350" s="15" t="str">
        <f>"46475356"</f>
        <v>46475356</v>
      </c>
      <c r="E350" s="1" t="s">
        <v>995</v>
      </c>
      <c r="F350" s="10" t="s">
        <v>16</v>
      </c>
      <c r="G350" s="10">
        <v>47345</v>
      </c>
      <c r="H350" s="12" t="s">
        <v>996</v>
      </c>
      <c r="I350" s="12" t="s">
        <v>407</v>
      </c>
      <c r="J350" s="2" t="s">
        <v>20</v>
      </c>
      <c r="K350" s="2"/>
    </row>
    <row r="351" spans="1:11" ht="42.75" customHeight="1" x14ac:dyDescent="0.25">
      <c r="A351" s="81"/>
      <c r="B351" s="1">
        <v>24</v>
      </c>
      <c r="C351" s="16" t="s">
        <v>997</v>
      </c>
      <c r="D351" s="15" t="str">
        <f>"24853237"</f>
        <v>24853237</v>
      </c>
      <c r="E351" s="1" t="s">
        <v>809</v>
      </c>
      <c r="F351" s="10" t="s">
        <v>16</v>
      </c>
      <c r="G351" s="10" t="s">
        <v>998</v>
      </c>
      <c r="H351" s="12" t="s">
        <v>839</v>
      </c>
      <c r="I351" s="12" t="s">
        <v>407</v>
      </c>
      <c r="J351" s="2" t="s">
        <v>20</v>
      </c>
      <c r="K351" s="2"/>
    </row>
    <row r="352" spans="1:11" ht="42.75" customHeight="1" x14ac:dyDescent="0.25">
      <c r="A352" s="81"/>
      <c r="B352" s="1">
        <v>25</v>
      </c>
      <c r="C352" s="16" t="s">
        <v>999</v>
      </c>
      <c r="D352" s="15" t="str">
        <f>"04670963"</f>
        <v>04670963</v>
      </c>
      <c r="E352" s="1" t="s">
        <v>809</v>
      </c>
      <c r="F352" s="10" t="s">
        <v>16</v>
      </c>
      <c r="G352" s="10">
        <v>46629</v>
      </c>
      <c r="H352" s="12" t="s">
        <v>1000</v>
      </c>
      <c r="I352" s="12" t="s">
        <v>407</v>
      </c>
      <c r="J352" s="2" t="s">
        <v>20</v>
      </c>
      <c r="K352" s="2"/>
    </row>
    <row r="353" spans="1:11" ht="42.75" customHeight="1" x14ac:dyDescent="0.25">
      <c r="A353" s="81"/>
      <c r="B353" s="1">
        <v>26</v>
      </c>
      <c r="C353" s="16" t="s">
        <v>1001</v>
      </c>
      <c r="D353" s="15" t="str">
        <f>"42544228"</f>
        <v>42544228</v>
      </c>
      <c r="E353" s="1" t="s">
        <v>809</v>
      </c>
      <c r="F353" s="10" t="s">
        <v>16</v>
      </c>
      <c r="G353" s="10" t="s">
        <v>1002</v>
      </c>
      <c r="H353" s="12" t="s">
        <v>1003</v>
      </c>
      <c r="I353" s="12" t="s">
        <v>407</v>
      </c>
      <c r="J353" s="2" t="s">
        <v>20</v>
      </c>
      <c r="K353" s="2"/>
    </row>
    <row r="354" spans="1:11" ht="42.75" customHeight="1" x14ac:dyDescent="0.25">
      <c r="A354" s="81"/>
      <c r="B354" s="1">
        <v>27</v>
      </c>
      <c r="C354" s="16" t="s">
        <v>501</v>
      </c>
      <c r="D354" s="15" t="str">
        <f>"86001201"</f>
        <v>86001201</v>
      </c>
      <c r="E354" s="1" t="s">
        <v>809</v>
      </c>
      <c r="F354" s="10" t="s">
        <v>16</v>
      </c>
      <c r="G354" s="10" t="s">
        <v>1004</v>
      </c>
      <c r="H354" s="12" t="s">
        <v>1005</v>
      </c>
      <c r="I354" s="12" t="s">
        <v>73</v>
      </c>
      <c r="J354" s="2" t="s">
        <v>20</v>
      </c>
      <c r="K354" s="2"/>
    </row>
    <row r="355" spans="1:11" ht="42.75" customHeight="1" x14ac:dyDescent="0.25">
      <c r="A355" s="81"/>
      <c r="B355" s="1">
        <v>28</v>
      </c>
      <c r="C355" s="16" t="s">
        <v>1006</v>
      </c>
      <c r="D355" s="15" t="str">
        <f>"23207371"</f>
        <v>23207371</v>
      </c>
      <c r="E355" s="1" t="s">
        <v>809</v>
      </c>
      <c r="F355" s="10" t="s">
        <v>16</v>
      </c>
      <c r="G355" s="10" t="s">
        <v>1007</v>
      </c>
      <c r="H355" s="12" t="s">
        <v>559</v>
      </c>
      <c r="I355" s="12" t="s">
        <v>407</v>
      </c>
      <c r="J355" s="2" t="s">
        <v>20</v>
      </c>
      <c r="K355" s="2"/>
    </row>
    <row r="356" spans="1:11" ht="42.75" customHeight="1" x14ac:dyDescent="0.25">
      <c r="A356" s="81"/>
      <c r="B356" s="1">
        <v>29</v>
      </c>
      <c r="C356" s="16" t="s">
        <v>1008</v>
      </c>
      <c r="D356" s="15" t="str">
        <f>"06722269"</f>
        <v>06722269</v>
      </c>
      <c r="E356" s="1" t="s">
        <v>401</v>
      </c>
      <c r="F356" s="10" t="s">
        <v>16</v>
      </c>
      <c r="G356" s="10" t="s">
        <v>1009</v>
      </c>
      <c r="H356" s="12" t="s">
        <v>1010</v>
      </c>
      <c r="I356" s="12" t="s">
        <v>407</v>
      </c>
      <c r="J356" s="2" t="s">
        <v>20</v>
      </c>
      <c r="K356" s="2"/>
    </row>
    <row r="357" spans="1:11" ht="42.75" customHeight="1" x14ac:dyDescent="0.25">
      <c r="A357" s="73"/>
      <c r="B357" s="1">
        <v>30</v>
      </c>
      <c r="C357" s="16" t="s">
        <v>1011</v>
      </c>
      <c r="D357" s="15" t="str">
        <f>"08732842"</f>
        <v>08732842</v>
      </c>
      <c r="E357" s="1" t="s">
        <v>401</v>
      </c>
      <c r="F357" s="10" t="s">
        <v>16</v>
      </c>
      <c r="G357" s="10" t="s">
        <v>1012</v>
      </c>
      <c r="H357" s="12" t="s">
        <v>1013</v>
      </c>
      <c r="I357" s="12" t="s">
        <v>272</v>
      </c>
      <c r="J357" s="2" t="s">
        <v>20</v>
      </c>
      <c r="K357" s="2"/>
    </row>
    <row r="358" spans="1:11" ht="42.75" customHeight="1" x14ac:dyDescent="0.25">
      <c r="A358" s="87" t="s">
        <v>1014</v>
      </c>
      <c r="B358" s="88"/>
      <c r="C358" s="88"/>
      <c r="D358" s="88"/>
      <c r="E358" s="89"/>
      <c r="F358" s="90" t="s">
        <v>33</v>
      </c>
      <c r="G358" s="90"/>
      <c r="H358" s="90"/>
      <c r="I358" s="90"/>
      <c r="J358" s="13"/>
      <c r="K358" s="9"/>
    </row>
    <row r="359" spans="1:11" ht="42.75" customHeight="1" x14ac:dyDescent="0.25">
      <c r="A359" s="4" t="s">
        <v>2</v>
      </c>
      <c r="B359" s="5" t="s">
        <v>3</v>
      </c>
      <c r="C359" s="4" t="s">
        <v>4</v>
      </c>
      <c r="D359" s="6" t="s">
        <v>5</v>
      </c>
      <c r="E359" s="5" t="s">
        <v>6</v>
      </c>
      <c r="F359" s="7" t="s">
        <v>7</v>
      </c>
      <c r="G359" s="7" t="s">
        <v>8</v>
      </c>
      <c r="H359" s="8" t="s">
        <v>9</v>
      </c>
      <c r="I359" s="9" t="s">
        <v>10</v>
      </c>
      <c r="J359" s="5" t="s">
        <v>34</v>
      </c>
      <c r="K359" s="9" t="s">
        <v>12</v>
      </c>
    </row>
    <row r="360" spans="1:11" ht="23.25" customHeight="1" x14ac:dyDescent="0.25">
      <c r="A360" s="72" t="s">
        <v>122</v>
      </c>
      <c r="B360" s="71">
        <v>1</v>
      </c>
      <c r="C360" s="74" t="s">
        <v>1015</v>
      </c>
      <c r="D360" s="75" t="str">
        <f>"49017480"</f>
        <v>49017480</v>
      </c>
      <c r="E360" s="71" t="s">
        <v>1016</v>
      </c>
      <c r="F360" s="10" t="s">
        <v>16</v>
      </c>
      <c r="G360" s="11" t="s">
        <v>1017</v>
      </c>
      <c r="H360" s="10" t="s">
        <v>1018</v>
      </c>
      <c r="I360" s="10" t="s">
        <v>85</v>
      </c>
      <c r="J360" s="71" t="s">
        <v>20</v>
      </c>
      <c r="K360" s="71" t="s">
        <v>433</v>
      </c>
    </row>
    <row r="361" spans="1:11" ht="23.25" customHeight="1" x14ac:dyDescent="0.25">
      <c r="A361" s="81"/>
      <c r="B361" s="71"/>
      <c r="C361" s="74"/>
      <c r="D361" s="75"/>
      <c r="E361" s="71"/>
      <c r="F361" s="10" t="s">
        <v>22</v>
      </c>
      <c r="G361" s="11" t="s">
        <v>1019</v>
      </c>
      <c r="H361" s="10" t="s">
        <v>1020</v>
      </c>
      <c r="I361" s="10" t="s">
        <v>85</v>
      </c>
      <c r="J361" s="71"/>
      <c r="K361" s="71"/>
    </row>
    <row r="362" spans="1:11" ht="23.25" customHeight="1" x14ac:dyDescent="0.25">
      <c r="A362" s="81"/>
      <c r="B362" s="71">
        <v>2</v>
      </c>
      <c r="C362" s="74" t="s">
        <v>1021</v>
      </c>
      <c r="D362" s="75" t="str">
        <f>"06933747"</f>
        <v>06933747</v>
      </c>
      <c r="E362" s="71" t="s">
        <v>303</v>
      </c>
      <c r="F362" s="10" t="s">
        <v>16</v>
      </c>
      <c r="G362" s="11" t="s">
        <v>1022</v>
      </c>
      <c r="H362" s="10" t="s">
        <v>1023</v>
      </c>
      <c r="I362" s="10" t="s">
        <v>19</v>
      </c>
      <c r="J362" s="76" t="s">
        <v>20</v>
      </c>
      <c r="K362" s="71" t="s">
        <v>861</v>
      </c>
    </row>
    <row r="363" spans="1:11" ht="23.25" customHeight="1" x14ac:dyDescent="0.25">
      <c r="A363" s="73"/>
      <c r="B363" s="71"/>
      <c r="C363" s="74"/>
      <c r="D363" s="75"/>
      <c r="E363" s="71"/>
      <c r="F363" s="10" t="s">
        <v>129</v>
      </c>
      <c r="G363" s="11" t="s">
        <v>1022</v>
      </c>
      <c r="H363" s="11" t="s">
        <v>1024</v>
      </c>
      <c r="I363" s="10" t="s">
        <v>19</v>
      </c>
      <c r="J363" s="76"/>
      <c r="K363" s="71"/>
    </row>
    <row r="364" spans="1:11" ht="23.25" customHeight="1" x14ac:dyDescent="0.25">
      <c r="A364" s="72" t="s">
        <v>59</v>
      </c>
      <c r="B364" s="71">
        <v>1</v>
      </c>
      <c r="C364" s="74" t="s">
        <v>1025</v>
      </c>
      <c r="D364" s="75" t="str">
        <f>"13085668"</f>
        <v>13085668</v>
      </c>
      <c r="E364" s="71" t="s">
        <v>1026</v>
      </c>
      <c r="F364" s="10" t="s">
        <v>16</v>
      </c>
      <c r="G364" s="14" t="s">
        <v>1027</v>
      </c>
      <c r="H364" s="10" t="s">
        <v>1028</v>
      </c>
      <c r="I364" s="10" t="s">
        <v>147</v>
      </c>
      <c r="J364" s="71" t="s">
        <v>20</v>
      </c>
      <c r="K364" s="71" t="s">
        <v>437</v>
      </c>
    </row>
    <row r="365" spans="1:11" ht="23.25" customHeight="1" x14ac:dyDescent="0.25">
      <c r="A365" s="73"/>
      <c r="B365" s="71"/>
      <c r="C365" s="74"/>
      <c r="D365" s="75"/>
      <c r="E365" s="71"/>
      <c r="F365" s="10" t="s">
        <v>22</v>
      </c>
      <c r="G365" s="14" t="s">
        <v>1027</v>
      </c>
      <c r="H365" s="10" t="s">
        <v>1028</v>
      </c>
      <c r="I365" s="10" t="s">
        <v>147</v>
      </c>
      <c r="J365" s="71"/>
      <c r="K365" s="71"/>
    </row>
    <row r="366" spans="1:11" ht="23.25" customHeight="1" x14ac:dyDescent="0.25">
      <c r="A366" s="72" t="s">
        <v>149</v>
      </c>
      <c r="B366" s="71">
        <v>1</v>
      </c>
      <c r="C366" s="74" t="s">
        <v>1029</v>
      </c>
      <c r="D366" s="75" t="str">
        <f>"25263337"</f>
        <v>25263337</v>
      </c>
      <c r="E366" s="71" t="s">
        <v>1030</v>
      </c>
      <c r="F366" s="10" t="s">
        <v>16</v>
      </c>
      <c r="G366" s="12" t="s">
        <v>1031</v>
      </c>
      <c r="H366" s="10" t="s">
        <v>1032</v>
      </c>
      <c r="I366" s="10" t="s">
        <v>73</v>
      </c>
      <c r="J366" s="71" t="s">
        <v>20</v>
      </c>
      <c r="K366" s="71" t="s">
        <v>550</v>
      </c>
    </row>
    <row r="367" spans="1:11" ht="23.25" customHeight="1" x14ac:dyDescent="0.25">
      <c r="A367" s="81"/>
      <c r="B367" s="71"/>
      <c r="C367" s="74"/>
      <c r="D367" s="75"/>
      <c r="E367" s="71"/>
      <c r="F367" s="10" t="s">
        <v>22</v>
      </c>
      <c r="G367" s="76" t="s">
        <v>84</v>
      </c>
      <c r="H367" s="76"/>
      <c r="I367" s="10" t="s">
        <v>73</v>
      </c>
      <c r="J367" s="71"/>
      <c r="K367" s="71"/>
    </row>
    <row r="368" spans="1:11" ht="23.25" customHeight="1" x14ac:dyDescent="0.25">
      <c r="A368" s="81"/>
      <c r="B368" s="71">
        <v>2</v>
      </c>
      <c r="C368" s="74" t="s">
        <v>1033</v>
      </c>
      <c r="D368" s="75">
        <v>43996986</v>
      </c>
      <c r="E368" s="71" t="s">
        <v>1034</v>
      </c>
      <c r="F368" s="10" t="s">
        <v>16</v>
      </c>
      <c r="G368" s="14" t="s">
        <v>1035</v>
      </c>
      <c r="H368" s="10" t="s">
        <v>817</v>
      </c>
      <c r="I368" s="10" t="s">
        <v>73</v>
      </c>
      <c r="J368" s="71" t="s">
        <v>20</v>
      </c>
      <c r="K368" s="71" t="s">
        <v>550</v>
      </c>
    </row>
    <row r="369" spans="1:11" ht="23.25" customHeight="1" x14ac:dyDescent="0.25">
      <c r="A369" s="73"/>
      <c r="B369" s="71"/>
      <c r="C369" s="74"/>
      <c r="D369" s="75" t="str">
        <f>"43996986"</f>
        <v>43996986</v>
      </c>
      <c r="E369" s="71"/>
      <c r="F369" s="10" t="s">
        <v>22</v>
      </c>
      <c r="G369" s="14" t="s">
        <v>1036</v>
      </c>
      <c r="H369" s="10" t="s">
        <v>1037</v>
      </c>
      <c r="I369" s="10" t="s">
        <v>272</v>
      </c>
      <c r="J369" s="71"/>
      <c r="K369" s="71"/>
    </row>
    <row r="370" spans="1:11" ht="42.75" customHeight="1" x14ac:dyDescent="0.25">
      <c r="A370" s="77" t="s">
        <v>375</v>
      </c>
      <c r="B370" s="1">
        <v>1</v>
      </c>
      <c r="C370" s="23" t="s">
        <v>1038</v>
      </c>
      <c r="D370" s="15" t="str">
        <f>"41390129"</f>
        <v>41390129</v>
      </c>
      <c r="E370" s="24" t="s">
        <v>377</v>
      </c>
      <c r="F370" s="25" t="s">
        <v>16</v>
      </c>
      <c r="G370" s="25" t="s">
        <v>1039</v>
      </c>
      <c r="H370" s="23" t="s">
        <v>1040</v>
      </c>
      <c r="I370" s="10" t="s">
        <v>85</v>
      </c>
      <c r="J370" s="2" t="s">
        <v>20</v>
      </c>
      <c r="K370" s="2"/>
    </row>
    <row r="371" spans="1:11" ht="42.75" customHeight="1" x14ac:dyDescent="0.25">
      <c r="A371" s="78"/>
      <c r="B371" s="1">
        <v>2</v>
      </c>
      <c r="C371" s="23" t="s">
        <v>1041</v>
      </c>
      <c r="D371" s="15" t="str">
        <f>"69725246"</f>
        <v>69725246</v>
      </c>
      <c r="E371" s="24" t="s">
        <v>377</v>
      </c>
      <c r="F371" s="25" t="s">
        <v>16</v>
      </c>
      <c r="G371" s="25" t="s">
        <v>1042</v>
      </c>
      <c r="H371" s="23" t="s">
        <v>1043</v>
      </c>
      <c r="I371" s="10" t="s">
        <v>272</v>
      </c>
      <c r="J371" s="2" t="s">
        <v>20</v>
      </c>
      <c r="K371" s="2"/>
    </row>
    <row r="372" spans="1:11" ht="42.75" customHeight="1" x14ac:dyDescent="0.25">
      <c r="A372" s="78"/>
      <c r="B372" s="1">
        <v>3</v>
      </c>
      <c r="C372" s="23" t="s">
        <v>1044</v>
      </c>
      <c r="D372" s="15" t="str">
        <f>"49456945"</f>
        <v>49456945</v>
      </c>
      <c r="E372" s="24" t="s">
        <v>381</v>
      </c>
      <c r="F372" s="25" t="s">
        <v>16</v>
      </c>
      <c r="G372" s="25" t="s">
        <v>1045</v>
      </c>
      <c r="H372" s="23" t="s">
        <v>1046</v>
      </c>
      <c r="I372" s="10" t="s">
        <v>272</v>
      </c>
      <c r="J372" s="2" t="s">
        <v>20</v>
      </c>
      <c r="K372" s="2"/>
    </row>
    <row r="373" spans="1:11" ht="42.75" customHeight="1" x14ac:dyDescent="0.25">
      <c r="A373" s="78"/>
      <c r="B373" s="1">
        <v>4</v>
      </c>
      <c r="C373" s="23" t="s">
        <v>1047</v>
      </c>
      <c r="D373" s="15" t="str">
        <f>"41783776"</f>
        <v>41783776</v>
      </c>
      <c r="E373" s="24" t="s">
        <v>496</v>
      </c>
      <c r="F373" s="25" t="s">
        <v>16</v>
      </c>
      <c r="G373" s="23">
        <v>78729</v>
      </c>
      <c r="H373" s="23" t="s">
        <v>1048</v>
      </c>
      <c r="I373" s="10" t="s">
        <v>608</v>
      </c>
      <c r="J373" s="2" t="s">
        <v>20</v>
      </c>
      <c r="K373" s="2"/>
    </row>
    <row r="374" spans="1:11" ht="42.75" customHeight="1" x14ac:dyDescent="0.25">
      <c r="A374" s="78"/>
      <c r="B374" s="1">
        <v>5</v>
      </c>
      <c r="C374" s="23" t="s">
        <v>1049</v>
      </c>
      <c r="D374" s="15" t="str">
        <f>"14543131"</f>
        <v>14543131</v>
      </c>
      <c r="E374" s="24" t="s">
        <v>757</v>
      </c>
      <c r="F374" s="25" t="s">
        <v>16</v>
      </c>
      <c r="G374" s="23">
        <v>76985</v>
      </c>
      <c r="H374" s="23" t="s">
        <v>1050</v>
      </c>
      <c r="I374" s="10" t="s">
        <v>608</v>
      </c>
      <c r="J374" s="2" t="s">
        <v>20</v>
      </c>
      <c r="K374" s="2"/>
    </row>
    <row r="375" spans="1:11" ht="42.75" customHeight="1" x14ac:dyDescent="0.25">
      <c r="A375" s="78"/>
      <c r="B375" s="1">
        <v>6</v>
      </c>
      <c r="C375" s="23" t="s">
        <v>1051</v>
      </c>
      <c r="D375" s="15" t="str">
        <f>"93071555"</f>
        <v>93071555</v>
      </c>
      <c r="E375" s="24" t="s">
        <v>757</v>
      </c>
      <c r="F375" s="25" t="s">
        <v>16</v>
      </c>
      <c r="G375" s="23" t="s">
        <v>1052</v>
      </c>
      <c r="H375" s="23" t="s">
        <v>1053</v>
      </c>
      <c r="I375" s="10" t="s">
        <v>272</v>
      </c>
      <c r="J375" s="2" t="s">
        <v>20</v>
      </c>
      <c r="K375" s="2"/>
    </row>
    <row r="376" spans="1:11" ht="42.75" customHeight="1" x14ac:dyDescent="0.25">
      <c r="A376" s="78"/>
      <c r="B376" s="1">
        <v>7</v>
      </c>
      <c r="C376" s="39" t="s">
        <v>1054</v>
      </c>
      <c r="D376" s="15" t="str">
        <f>"14535868"</f>
        <v>14535868</v>
      </c>
      <c r="E376" s="24" t="s">
        <v>809</v>
      </c>
      <c r="F376" s="25" t="s">
        <v>16</v>
      </c>
      <c r="G376" s="23" t="s">
        <v>1055</v>
      </c>
      <c r="H376" s="23" t="s">
        <v>1056</v>
      </c>
      <c r="I376" s="10" t="s">
        <v>85</v>
      </c>
      <c r="J376" s="2" t="s">
        <v>20</v>
      </c>
      <c r="K376" s="2"/>
    </row>
    <row r="377" spans="1:11" ht="42.75" customHeight="1" x14ac:dyDescent="0.25">
      <c r="A377" s="78"/>
      <c r="B377" s="1">
        <v>8</v>
      </c>
      <c r="C377" s="39" t="s">
        <v>1057</v>
      </c>
      <c r="D377" s="15" t="str">
        <f>"09450383"</f>
        <v>09450383</v>
      </c>
      <c r="E377" s="24" t="s">
        <v>809</v>
      </c>
      <c r="F377" s="25" t="s">
        <v>16</v>
      </c>
      <c r="G377" s="23" t="s">
        <v>1058</v>
      </c>
      <c r="H377" s="23" t="s">
        <v>1059</v>
      </c>
      <c r="I377" s="10" t="s">
        <v>407</v>
      </c>
      <c r="J377" s="2" t="s">
        <v>20</v>
      </c>
      <c r="K377" s="2"/>
    </row>
    <row r="378" spans="1:11" ht="42.75" customHeight="1" x14ac:dyDescent="0.25">
      <c r="A378" s="79"/>
      <c r="B378" s="1">
        <v>9</v>
      </c>
      <c r="C378" s="39" t="s">
        <v>1060</v>
      </c>
      <c r="D378" s="15" t="str">
        <f>"19222996"</f>
        <v>19222996</v>
      </c>
      <c r="E378" s="24" t="s">
        <v>844</v>
      </c>
      <c r="F378" s="25" t="s">
        <v>16</v>
      </c>
      <c r="G378" s="23" t="s">
        <v>1061</v>
      </c>
      <c r="H378" s="23" t="s">
        <v>1062</v>
      </c>
      <c r="I378" s="10" t="s">
        <v>407</v>
      </c>
      <c r="J378" s="2" t="s">
        <v>20</v>
      </c>
      <c r="K378" s="2"/>
    </row>
    <row r="379" spans="1:11" ht="42.75" customHeight="1" x14ac:dyDescent="0.25">
      <c r="A379" s="87" t="s">
        <v>1063</v>
      </c>
      <c r="B379" s="88"/>
      <c r="C379" s="88"/>
      <c r="D379" s="88"/>
      <c r="E379" s="89"/>
      <c r="F379" s="90" t="s">
        <v>33</v>
      </c>
      <c r="G379" s="90"/>
      <c r="H379" s="90"/>
      <c r="I379" s="90"/>
      <c r="J379" s="5"/>
      <c r="K379" s="9"/>
    </row>
    <row r="380" spans="1:11" ht="42.75" customHeight="1" x14ac:dyDescent="0.25">
      <c r="A380" s="4" t="s">
        <v>2</v>
      </c>
      <c r="B380" s="5" t="s">
        <v>3</v>
      </c>
      <c r="C380" s="4" t="s">
        <v>4</v>
      </c>
      <c r="D380" s="6" t="s">
        <v>5</v>
      </c>
      <c r="E380" s="5" t="s">
        <v>6</v>
      </c>
      <c r="F380" s="7" t="s">
        <v>7</v>
      </c>
      <c r="G380" s="7" t="s">
        <v>8</v>
      </c>
      <c r="H380" s="8" t="s">
        <v>9</v>
      </c>
      <c r="I380" s="4" t="s">
        <v>10</v>
      </c>
      <c r="J380" s="5" t="s">
        <v>34</v>
      </c>
      <c r="K380" s="9" t="s">
        <v>12</v>
      </c>
    </row>
    <row r="381" spans="1:11" ht="21.75" customHeight="1" x14ac:dyDescent="0.25">
      <c r="A381" s="72" t="s">
        <v>122</v>
      </c>
      <c r="B381" s="71">
        <v>1</v>
      </c>
      <c r="C381" s="74" t="s">
        <v>1064</v>
      </c>
      <c r="D381" s="75" t="s">
        <v>1065</v>
      </c>
      <c r="E381" s="71" t="s">
        <v>1066</v>
      </c>
      <c r="F381" s="10" t="s">
        <v>16</v>
      </c>
      <c r="G381" s="11" t="s">
        <v>1067</v>
      </c>
      <c r="H381" s="16" t="s">
        <v>1068</v>
      </c>
      <c r="I381" s="16" t="s">
        <v>85</v>
      </c>
      <c r="J381" s="71" t="s">
        <v>20</v>
      </c>
      <c r="K381" s="71" t="s">
        <v>433</v>
      </c>
    </row>
    <row r="382" spans="1:11" ht="21.75" customHeight="1" x14ac:dyDescent="0.25">
      <c r="A382" s="81"/>
      <c r="B382" s="71"/>
      <c r="C382" s="74"/>
      <c r="D382" s="75"/>
      <c r="E382" s="71"/>
      <c r="F382" s="10" t="s">
        <v>22</v>
      </c>
      <c r="G382" s="11" t="s">
        <v>1069</v>
      </c>
      <c r="H382" s="16" t="s">
        <v>252</v>
      </c>
      <c r="I382" s="16" t="s">
        <v>85</v>
      </c>
      <c r="J382" s="71"/>
      <c r="K382" s="71"/>
    </row>
    <row r="383" spans="1:11" ht="21.75" customHeight="1" x14ac:dyDescent="0.25">
      <c r="A383" s="81"/>
      <c r="B383" s="71">
        <v>2</v>
      </c>
      <c r="C383" s="74" t="s">
        <v>1070</v>
      </c>
      <c r="D383" s="75" t="s">
        <v>1071</v>
      </c>
      <c r="E383" s="71" t="s">
        <v>1072</v>
      </c>
      <c r="F383" s="10" t="s">
        <v>16</v>
      </c>
      <c r="G383" s="11" t="s">
        <v>1073</v>
      </c>
      <c r="H383" s="11" t="s">
        <v>1074</v>
      </c>
      <c r="I383" s="10" t="s">
        <v>85</v>
      </c>
      <c r="J383" s="71" t="s">
        <v>20</v>
      </c>
      <c r="K383" s="71" t="s">
        <v>41</v>
      </c>
    </row>
    <row r="384" spans="1:11" ht="21.75" customHeight="1" x14ac:dyDescent="0.25">
      <c r="A384" s="73"/>
      <c r="B384" s="71"/>
      <c r="C384" s="74"/>
      <c r="D384" s="75"/>
      <c r="E384" s="71"/>
      <c r="F384" s="10" t="s">
        <v>129</v>
      </c>
      <c r="G384" s="14" t="s">
        <v>1075</v>
      </c>
      <c r="H384" s="10" t="s">
        <v>1076</v>
      </c>
      <c r="I384" s="10" t="s">
        <v>85</v>
      </c>
      <c r="J384" s="71"/>
      <c r="K384" s="71"/>
    </row>
    <row r="385" spans="1:11" ht="21.75" customHeight="1" x14ac:dyDescent="0.25">
      <c r="A385" s="72" t="s">
        <v>51</v>
      </c>
      <c r="B385" s="71">
        <v>1</v>
      </c>
      <c r="C385" s="74" t="s">
        <v>1077</v>
      </c>
      <c r="D385" s="75" t="s">
        <v>1078</v>
      </c>
      <c r="E385" s="71" t="s">
        <v>354</v>
      </c>
      <c r="F385" s="10" t="s">
        <v>16</v>
      </c>
      <c r="G385" s="10" t="s">
        <v>1079</v>
      </c>
      <c r="H385" s="10" t="s">
        <v>1080</v>
      </c>
      <c r="I385" s="10" t="s">
        <v>85</v>
      </c>
      <c r="J385" s="71" t="s">
        <v>20</v>
      </c>
      <c r="K385" s="71" t="s">
        <v>1081</v>
      </c>
    </row>
    <row r="386" spans="1:11" ht="21.75" customHeight="1" x14ac:dyDescent="0.25">
      <c r="A386" s="73"/>
      <c r="B386" s="71"/>
      <c r="C386" s="74"/>
      <c r="D386" s="75"/>
      <c r="E386" s="71"/>
      <c r="F386" s="10" t="s">
        <v>22</v>
      </c>
      <c r="G386" s="76" t="s">
        <v>84</v>
      </c>
      <c r="H386" s="76"/>
      <c r="I386" s="10" t="s">
        <v>85</v>
      </c>
      <c r="J386" s="71"/>
      <c r="K386" s="71"/>
    </row>
    <row r="387" spans="1:11" ht="21.75" customHeight="1" x14ac:dyDescent="0.25">
      <c r="A387" s="72" t="s">
        <v>59</v>
      </c>
      <c r="B387" s="71">
        <v>1</v>
      </c>
      <c r="C387" s="74" t="s">
        <v>1082</v>
      </c>
      <c r="D387" s="75" t="s">
        <v>1083</v>
      </c>
      <c r="E387" s="71" t="s">
        <v>1084</v>
      </c>
      <c r="F387" s="10" t="s">
        <v>16</v>
      </c>
      <c r="G387" s="10">
        <v>47977</v>
      </c>
      <c r="H387" s="10" t="s">
        <v>1085</v>
      </c>
      <c r="I387" s="10" t="s">
        <v>73</v>
      </c>
      <c r="J387" s="71" t="s">
        <v>20</v>
      </c>
      <c r="K387" s="71" t="s">
        <v>357</v>
      </c>
    </row>
    <row r="388" spans="1:11" ht="21.75" customHeight="1" x14ac:dyDescent="0.25">
      <c r="A388" s="73"/>
      <c r="B388" s="71"/>
      <c r="C388" s="74"/>
      <c r="D388" s="75"/>
      <c r="E388" s="71"/>
      <c r="F388" s="10" t="s">
        <v>22</v>
      </c>
      <c r="G388" s="10" t="s">
        <v>1086</v>
      </c>
      <c r="H388" s="12" t="s">
        <v>1087</v>
      </c>
      <c r="I388" s="10" t="s">
        <v>73</v>
      </c>
      <c r="J388" s="71"/>
      <c r="K388" s="71"/>
    </row>
    <row r="389" spans="1:11" ht="21.75" customHeight="1" x14ac:dyDescent="0.25">
      <c r="A389" s="72" t="s">
        <v>149</v>
      </c>
      <c r="B389" s="71">
        <v>1</v>
      </c>
      <c r="C389" s="74" t="s">
        <v>2283</v>
      </c>
      <c r="D389" s="75">
        <v>14115103</v>
      </c>
      <c r="E389" s="71" t="s">
        <v>2280</v>
      </c>
      <c r="F389" s="67" t="s">
        <v>16</v>
      </c>
      <c r="G389" s="10" t="s">
        <v>2284</v>
      </c>
      <c r="H389" s="11" t="s">
        <v>2285</v>
      </c>
      <c r="I389" s="10" t="s">
        <v>272</v>
      </c>
      <c r="J389" s="76" t="s">
        <v>20</v>
      </c>
      <c r="K389" s="71" t="s">
        <v>154</v>
      </c>
    </row>
    <row r="390" spans="1:11" ht="21.75" customHeight="1" x14ac:dyDescent="0.25">
      <c r="A390" s="73"/>
      <c r="B390" s="71"/>
      <c r="C390" s="74"/>
      <c r="D390" s="75"/>
      <c r="E390" s="71"/>
      <c r="F390" s="67" t="s">
        <v>22</v>
      </c>
      <c r="G390" s="10" t="s">
        <v>2286</v>
      </c>
      <c r="H390" s="10" t="s">
        <v>2287</v>
      </c>
      <c r="I390" s="67" t="s">
        <v>272</v>
      </c>
      <c r="J390" s="76"/>
      <c r="K390" s="71"/>
    </row>
    <row r="391" spans="1:11" ht="42.75" customHeight="1" x14ac:dyDescent="0.25">
      <c r="A391" s="72" t="s">
        <v>375</v>
      </c>
      <c r="B391" s="1">
        <v>1</v>
      </c>
      <c r="C391" s="10" t="s">
        <v>1088</v>
      </c>
      <c r="D391" s="15" t="s">
        <v>1089</v>
      </c>
      <c r="E391" s="1" t="s">
        <v>377</v>
      </c>
      <c r="F391" s="10" t="s">
        <v>16</v>
      </c>
      <c r="G391" s="10" t="s">
        <v>1090</v>
      </c>
      <c r="H391" s="1" t="s">
        <v>1091</v>
      </c>
      <c r="I391" s="10" t="s">
        <v>85</v>
      </c>
      <c r="J391" s="2" t="s">
        <v>20</v>
      </c>
      <c r="K391" s="2"/>
    </row>
    <row r="392" spans="1:11" ht="42.75" customHeight="1" x14ac:dyDescent="0.25">
      <c r="A392" s="81"/>
      <c r="B392" s="1">
        <v>2</v>
      </c>
      <c r="C392" s="10" t="s">
        <v>1092</v>
      </c>
      <c r="D392" s="15" t="s">
        <v>1093</v>
      </c>
      <c r="E392" s="1" t="s">
        <v>381</v>
      </c>
      <c r="F392" s="10" t="s">
        <v>16</v>
      </c>
      <c r="G392" s="10" t="s">
        <v>1094</v>
      </c>
      <c r="H392" s="1" t="s">
        <v>1095</v>
      </c>
      <c r="I392" s="10" t="s">
        <v>147</v>
      </c>
      <c r="J392" s="2" t="s">
        <v>20</v>
      </c>
      <c r="K392" s="2"/>
    </row>
    <row r="393" spans="1:11" ht="42.75" customHeight="1" x14ac:dyDescent="0.25">
      <c r="A393" s="81"/>
      <c r="B393" s="1">
        <v>3</v>
      </c>
      <c r="C393" s="10" t="s">
        <v>1096</v>
      </c>
      <c r="D393" s="15" t="s">
        <v>1097</v>
      </c>
      <c r="E393" s="1" t="s">
        <v>1098</v>
      </c>
      <c r="F393" s="10" t="s">
        <v>16</v>
      </c>
      <c r="G393" s="10" t="s">
        <v>1099</v>
      </c>
      <c r="H393" s="1" t="s">
        <v>732</v>
      </c>
      <c r="I393" s="10" t="s">
        <v>85</v>
      </c>
      <c r="J393" s="2" t="s">
        <v>20</v>
      </c>
      <c r="K393" s="2"/>
    </row>
    <row r="394" spans="1:11" ht="42.75" customHeight="1" x14ac:dyDescent="0.25">
      <c r="A394" s="81"/>
      <c r="B394" s="1">
        <v>4</v>
      </c>
      <c r="C394" s="10" t="s">
        <v>1100</v>
      </c>
      <c r="D394" s="15" t="s">
        <v>1101</v>
      </c>
      <c r="E394" s="1" t="s">
        <v>757</v>
      </c>
      <c r="F394" s="10" t="s">
        <v>16</v>
      </c>
      <c r="G394" s="10" t="s">
        <v>1102</v>
      </c>
      <c r="H394" s="1" t="s">
        <v>1103</v>
      </c>
      <c r="I394" s="10" t="s">
        <v>85</v>
      </c>
      <c r="J394" s="2" t="s">
        <v>20</v>
      </c>
      <c r="K394" s="2"/>
    </row>
    <row r="395" spans="1:11" ht="42.75" customHeight="1" x14ac:dyDescent="0.25">
      <c r="A395" s="81"/>
      <c r="B395" s="1">
        <v>5</v>
      </c>
      <c r="C395" s="10" t="s">
        <v>1104</v>
      </c>
      <c r="D395" s="15" t="s">
        <v>1105</v>
      </c>
      <c r="E395" s="1" t="s">
        <v>389</v>
      </c>
      <c r="F395" s="10" t="s">
        <v>16</v>
      </c>
      <c r="G395" s="10">
        <v>103004</v>
      </c>
      <c r="H395" s="1" t="s">
        <v>1106</v>
      </c>
      <c r="I395" s="10" t="s">
        <v>608</v>
      </c>
      <c r="J395" s="2" t="s">
        <v>20</v>
      </c>
      <c r="K395" s="2"/>
    </row>
    <row r="396" spans="1:11" ht="42.75" customHeight="1" x14ac:dyDescent="0.25">
      <c r="A396" s="81"/>
      <c r="B396" s="1">
        <v>6</v>
      </c>
      <c r="C396" s="10" t="s">
        <v>1107</v>
      </c>
      <c r="D396" s="15" t="s">
        <v>1108</v>
      </c>
      <c r="E396" s="1" t="s">
        <v>1109</v>
      </c>
      <c r="F396" s="10" t="s">
        <v>16</v>
      </c>
      <c r="G396" s="10" t="s">
        <v>1110</v>
      </c>
      <c r="H396" s="1" t="s">
        <v>1111</v>
      </c>
      <c r="I396" s="10" t="s">
        <v>272</v>
      </c>
      <c r="J396" s="2" t="s">
        <v>20</v>
      </c>
      <c r="K396" s="2"/>
    </row>
    <row r="397" spans="1:11" ht="42.75" customHeight="1" x14ac:dyDescent="0.25">
      <c r="A397" s="81"/>
      <c r="B397" s="1">
        <v>7</v>
      </c>
      <c r="C397" s="40" t="s">
        <v>1112</v>
      </c>
      <c r="D397" s="15" t="s">
        <v>1113</v>
      </c>
      <c r="E397" s="1" t="s">
        <v>826</v>
      </c>
      <c r="F397" s="10" t="s">
        <v>16</v>
      </c>
      <c r="G397" s="10">
        <v>47847</v>
      </c>
      <c r="H397" s="1" t="s">
        <v>1114</v>
      </c>
      <c r="I397" s="10" t="s">
        <v>407</v>
      </c>
      <c r="J397" s="2" t="s">
        <v>20</v>
      </c>
      <c r="K397" s="2"/>
    </row>
    <row r="398" spans="1:11" ht="42.75" customHeight="1" x14ac:dyDescent="0.25">
      <c r="A398" s="81"/>
      <c r="B398" s="1">
        <v>8</v>
      </c>
      <c r="C398" s="40" t="s">
        <v>1115</v>
      </c>
      <c r="D398" s="15" t="s">
        <v>1116</v>
      </c>
      <c r="E398" s="1" t="s">
        <v>809</v>
      </c>
      <c r="F398" s="10" t="s">
        <v>16</v>
      </c>
      <c r="G398" s="10" t="s">
        <v>1117</v>
      </c>
      <c r="H398" s="1" t="s">
        <v>1118</v>
      </c>
      <c r="I398" s="10" t="s">
        <v>272</v>
      </c>
      <c r="J398" s="2" t="s">
        <v>20</v>
      </c>
      <c r="K398" s="2"/>
    </row>
    <row r="399" spans="1:11" ht="42.75" customHeight="1" x14ac:dyDescent="0.25">
      <c r="A399" s="73"/>
      <c r="B399" s="1">
        <v>9</v>
      </c>
      <c r="C399" s="40" t="s">
        <v>1119</v>
      </c>
      <c r="D399" s="15" t="s">
        <v>1120</v>
      </c>
      <c r="E399" s="1" t="s">
        <v>583</v>
      </c>
      <c r="F399" s="10" t="s">
        <v>16</v>
      </c>
      <c r="G399" s="10" t="s">
        <v>1121</v>
      </c>
      <c r="H399" s="1" t="s">
        <v>1056</v>
      </c>
      <c r="I399" s="10" t="s">
        <v>407</v>
      </c>
      <c r="J399" s="2" t="s">
        <v>20</v>
      </c>
      <c r="K399" s="2"/>
    </row>
    <row r="400" spans="1:11" ht="42.75" customHeight="1" x14ac:dyDescent="0.25">
      <c r="A400" s="87" t="s">
        <v>1122</v>
      </c>
      <c r="B400" s="88"/>
      <c r="C400" s="88"/>
      <c r="D400" s="88"/>
      <c r="E400" s="89"/>
      <c r="F400" s="90" t="s">
        <v>33</v>
      </c>
      <c r="G400" s="90"/>
      <c r="H400" s="90"/>
      <c r="I400" s="90"/>
      <c r="J400" s="13"/>
      <c r="K400" s="9"/>
    </row>
    <row r="401" spans="1:11" ht="42.75" customHeight="1" x14ac:dyDescent="0.25">
      <c r="A401" s="4" t="s">
        <v>2</v>
      </c>
      <c r="B401" s="5" t="s">
        <v>3</v>
      </c>
      <c r="C401" s="4" t="s">
        <v>4</v>
      </c>
      <c r="D401" s="6" t="s">
        <v>5</v>
      </c>
      <c r="E401" s="5" t="s">
        <v>6</v>
      </c>
      <c r="F401" s="7" t="s">
        <v>7</v>
      </c>
      <c r="G401" s="7" t="s">
        <v>8</v>
      </c>
      <c r="H401" s="8" t="s">
        <v>9</v>
      </c>
      <c r="I401" s="4" t="s">
        <v>10</v>
      </c>
      <c r="J401" s="5" t="s">
        <v>34</v>
      </c>
      <c r="K401" s="9" t="s">
        <v>12</v>
      </c>
    </row>
    <row r="402" spans="1:11" ht="26.25" customHeight="1" x14ac:dyDescent="0.25">
      <c r="A402" s="72" t="s">
        <v>122</v>
      </c>
      <c r="B402" s="71">
        <v>1</v>
      </c>
      <c r="C402" s="74" t="s">
        <v>1123</v>
      </c>
      <c r="D402" s="75" t="s">
        <v>1124</v>
      </c>
      <c r="E402" s="71" t="s">
        <v>1125</v>
      </c>
      <c r="F402" s="10" t="s">
        <v>16</v>
      </c>
      <c r="G402" s="11" t="s">
        <v>1126</v>
      </c>
      <c r="H402" s="11" t="s">
        <v>1127</v>
      </c>
      <c r="I402" s="10" t="s">
        <v>85</v>
      </c>
      <c r="J402" s="71" t="s">
        <v>20</v>
      </c>
      <c r="K402" s="71" t="s">
        <v>861</v>
      </c>
    </row>
    <row r="403" spans="1:11" ht="26.25" customHeight="1" x14ac:dyDescent="0.25">
      <c r="A403" s="81"/>
      <c r="B403" s="71"/>
      <c r="C403" s="74"/>
      <c r="D403" s="75"/>
      <c r="E403" s="71"/>
      <c r="F403" s="10" t="s">
        <v>129</v>
      </c>
      <c r="G403" s="11" t="s">
        <v>1128</v>
      </c>
      <c r="H403" s="11" t="s">
        <v>1129</v>
      </c>
      <c r="I403" s="10" t="s">
        <v>85</v>
      </c>
      <c r="J403" s="71"/>
      <c r="K403" s="71"/>
    </row>
    <row r="404" spans="1:11" ht="26.25" customHeight="1" x14ac:dyDescent="0.25">
      <c r="A404" s="81"/>
      <c r="B404" s="71">
        <v>2</v>
      </c>
      <c r="C404" s="74" t="s">
        <v>1130</v>
      </c>
      <c r="D404" s="75" t="s">
        <v>1131</v>
      </c>
      <c r="E404" s="71" t="s">
        <v>1076</v>
      </c>
      <c r="F404" s="10" t="s">
        <v>16</v>
      </c>
      <c r="G404" s="11" t="s">
        <v>1132</v>
      </c>
      <c r="H404" s="11" t="s">
        <v>1133</v>
      </c>
      <c r="I404" s="10" t="s">
        <v>85</v>
      </c>
      <c r="J404" s="71" t="s">
        <v>20</v>
      </c>
      <c r="K404" s="71" t="s">
        <v>1134</v>
      </c>
    </row>
    <row r="405" spans="1:11" ht="26.25" customHeight="1" x14ac:dyDescent="0.25">
      <c r="A405" s="73"/>
      <c r="B405" s="71"/>
      <c r="C405" s="74"/>
      <c r="D405" s="75"/>
      <c r="E405" s="71"/>
      <c r="F405" s="10" t="s">
        <v>129</v>
      </c>
      <c r="G405" s="11" t="s">
        <v>1135</v>
      </c>
      <c r="H405" s="11" t="s">
        <v>1136</v>
      </c>
      <c r="I405" s="10" t="s">
        <v>85</v>
      </c>
      <c r="J405" s="71"/>
      <c r="K405" s="71"/>
    </row>
    <row r="406" spans="1:11" ht="26.25" customHeight="1" x14ac:dyDescent="0.25">
      <c r="A406" s="72" t="s">
        <v>59</v>
      </c>
      <c r="B406" s="71">
        <v>1</v>
      </c>
      <c r="C406" s="74" t="s">
        <v>1137</v>
      </c>
      <c r="D406" s="75" t="s">
        <v>1138</v>
      </c>
      <c r="E406" s="71" t="s">
        <v>1087</v>
      </c>
      <c r="F406" s="10" t="s">
        <v>16</v>
      </c>
      <c r="G406" s="11" t="s">
        <v>1139</v>
      </c>
      <c r="H406" s="11" t="s">
        <v>1140</v>
      </c>
      <c r="I406" s="10" t="s">
        <v>85</v>
      </c>
      <c r="J406" s="71" t="s">
        <v>20</v>
      </c>
      <c r="K406" s="71" t="s">
        <v>350</v>
      </c>
    </row>
    <row r="407" spans="1:11" ht="26.25" customHeight="1" x14ac:dyDescent="0.25">
      <c r="A407" s="73"/>
      <c r="B407" s="71"/>
      <c r="C407" s="74"/>
      <c r="D407" s="75"/>
      <c r="E407" s="71"/>
      <c r="F407" s="10" t="s">
        <v>22</v>
      </c>
      <c r="G407" s="76" t="s">
        <v>84</v>
      </c>
      <c r="H407" s="76"/>
      <c r="I407" s="10" t="s">
        <v>85</v>
      </c>
      <c r="J407" s="71"/>
      <c r="K407" s="71"/>
    </row>
    <row r="408" spans="1:11" ht="26.25" customHeight="1" x14ac:dyDescent="0.25">
      <c r="A408" s="72" t="s">
        <v>149</v>
      </c>
      <c r="B408" s="71">
        <v>1</v>
      </c>
      <c r="C408" s="74" t="s">
        <v>1141</v>
      </c>
      <c r="D408" s="75" t="s">
        <v>1142</v>
      </c>
      <c r="E408" s="71" t="s">
        <v>46</v>
      </c>
      <c r="F408" s="10" t="s">
        <v>16</v>
      </c>
      <c r="G408" s="10">
        <v>43036</v>
      </c>
      <c r="H408" s="10" t="s">
        <v>794</v>
      </c>
      <c r="I408" s="10" t="s">
        <v>73</v>
      </c>
      <c r="J408" s="76" t="s">
        <v>20</v>
      </c>
      <c r="K408" s="71" t="s">
        <v>550</v>
      </c>
    </row>
    <row r="409" spans="1:11" ht="26.25" customHeight="1" x14ac:dyDescent="0.25">
      <c r="A409" s="73"/>
      <c r="B409" s="71"/>
      <c r="C409" s="74"/>
      <c r="D409" s="75"/>
      <c r="E409" s="71"/>
      <c r="F409" s="10" t="s">
        <v>22</v>
      </c>
      <c r="G409" s="10" t="s">
        <v>1143</v>
      </c>
      <c r="H409" s="10" t="s">
        <v>1144</v>
      </c>
      <c r="I409" s="10" t="s">
        <v>73</v>
      </c>
      <c r="J409" s="76"/>
      <c r="K409" s="71"/>
    </row>
    <row r="410" spans="1:11" ht="42.75" customHeight="1" x14ac:dyDescent="0.25">
      <c r="A410" s="72" t="s">
        <v>375</v>
      </c>
      <c r="B410" s="1">
        <v>1</v>
      </c>
      <c r="C410" s="10" t="s">
        <v>1145</v>
      </c>
      <c r="D410" s="15" t="s">
        <v>1146</v>
      </c>
      <c r="E410" s="1" t="s">
        <v>1147</v>
      </c>
      <c r="F410" s="10" t="s">
        <v>16</v>
      </c>
      <c r="G410" s="14" t="s">
        <v>1148</v>
      </c>
      <c r="H410" s="12" t="s">
        <v>1149</v>
      </c>
      <c r="I410" s="10" t="s">
        <v>85</v>
      </c>
      <c r="J410" s="2" t="s">
        <v>20</v>
      </c>
      <c r="K410" s="2"/>
    </row>
    <row r="411" spans="1:11" ht="42.75" customHeight="1" x14ac:dyDescent="0.25">
      <c r="A411" s="81"/>
      <c r="B411" s="1">
        <v>2</v>
      </c>
      <c r="C411" s="10" t="s">
        <v>1150</v>
      </c>
      <c r="D411" s="15" t="s">
        <v>1151</v>
      </c>
      <c r="E411" s="1" t="s">
        <v>1152</v>
      </c>
      <c r="F411" s="10" t="s">
        <v>16</v>
      </c>
      <c r="G411" s="12" t="s">
        <v>1153</v>
      </c>
      <c r="H411" s="12" t="s">
        <v>1154</v>
      </c>
      <c r="I411" s="10" t="s">
        <v>279</v>
      </c>
      <c r="J411" s="2" t="s">
        <v>20</v>
      </c>
      <c r="K411" s="2"/>
    </row>
    <row r="412" spans="1:11" ht="42.75" customHeight="1" x14ac:dyDescent="0.25">
      <c r="A412" s="81"/>
      <c r="B412" s="1">
        <v>3</v>
      </c>
      <c r="C412" s="10" t="s">
        <v>1155</v>
      </c>
      <c r="D412" s="15" t="s">
        <v>1156</v>
      </c>
      <c r="E412" s="28" t="s">
        <v>1109</v>
      </c>
      <c r="F412" s="10" t="s">
        <v>16</v>
      </c>
      <c r="G412" s="11">
        <v>90502</v>
      </c>
      <c r="H412" s="14" t="s">
        <v>1157</v>
      </c>
      <c r="I412" s="10" t="s">
        <v>608</v>
      </c>
      <c r="J412" s="2" t="s">
        <v>20</v>
      </c>
      <c r="K412" s="2"/>
    </row>
    <row r="413" spans="1:11" ht="42.75" customHeight="1" x14ac:dyDescent="0.25">
      <c r="A413" s="81"/>
      <c r="B413" s="1">
        <v>4</v>
      </c>
      <c r="C413" s="10" t="s">
        <v>1158</v>
      </c>
      <c r="D413" s="15" t="s">
        <v>1159</v>
      </c>
      <c r="E413" s="28" t="s">
        <v>392</v>
      </c>
      <c r="F413" s="10" t="s">
        <v>16</v>
      </c>
      <c r="G413" s="14" t="s">
        <v>1160</v>
      </c>
      <c r="H413" s="14" t="s">
        <v>1161</v>
      </c>
      <c r="I413" s="10" t="s">
        <v>716</v>
      </c>
      <c r="J413" s="2" t="s">
        <v>20</v>
      </c>
      <c r="K413" s="2"/>
    </row>
    <row r="414" spans="1:11" ht="42.75" customHeight="1" x14ac:dyDescent="0.25">
      <c r="A414" s="81"/>
      <c r="B414" s="1">
        <v>5</v>
      </c>
      <c r="C414" s="40" t="s">
        <v>1162</v>
      </c>
      <c r="D414" s="15" t="s">
        <v>1163</v>
      </c>
      <c r="E414" s="28" t="s">
        <v>809</v>
      </c>
      <c r="F414" s="10" t="s">
        <v>16</v>
      </c>
      <c r="G414" s="12" t="s">
        <v>1164</v>
      </c>
      <c r="H414" s="12" t="s">
        <v>1165</v>
      </c>
      <c r="I414" s="10" t="s">
        <v>85</v>
      </c>
      <c r="J414" s="2" t="s">
        <v>20</v>
      </c>
      <c r="K414" s="2"/>
    </row>
    <row r="415" spans="1:11" ht="42.75" customHeight="1" x14ac:dyDescent="0.25">
      <c r="A415" s="73"/>
      <c r="B415" s="1">
        <v>6</v>
      </c>
      <c r="C415" s="40" t="s">
        <v>1166</v>
      </c>
      <c r="D415" s="15" t="s">
        <v>1167</v>
      </c>
      <c r="E415" s="28" t="s">
        <v>1168</v>
      </c>
      <c r="F415" s="10" t="s">
        <v>16</v>
      </c>
      <c r="G415" s="12" t="s">
        <v>1169</v>
      </c>
      <c r="H415" s="12" t="s">
        <v>1170</v>
      </c>
      <c r="I415" s="10" t="s">
        <v>821</v>
      </c>
      <c r="J415" s="2" t="s">
        <v>20</v>
      </c>
      <c r="K415" s="2"/>
    </row>
    <row r="416" spans="1:11" ht="42.75" customHeight="1" x14ac:dyDescent="0.25">
      <c r="A416" s="87" t="s">
        <v>1171</v>
      </c>
      <c r="B416" s="88"/>
      <c r="C416" s="88"/>
      <c r="D416" s="88"/>
      <c r="E416" s="89"/>
      <c r="F416" s="90" t="s">
        <v>33</v>
      </c>
      <c r="G416" s="90"/>
      <c r="H416" s="90"/>
      <c r="I416" s="90"/>
      <c r="J416" s="13"/>
      <c r="K416" s="9"/>
    </row>
    <row r="417" spans="1:11" ht="42.75" customHeight="1" x14ac:dyDescent="0.25">
      <c r="A417" s="4" t="s">
        <v>2</v>
      </c>
      <c r="B417" s="5" t="s">
        <v>3</v>
      </c>
      <c r="C417" s="4" t="s">
        <v>4</v>
      </c>
      <c r="D417" s="6" t="s">
        <v>5</v>
      </c>
      <c r="E417" s="5" t="s">
        <v>6</v>
      </c>
      <c r="F417" s="7" t="s">
        <v>7</v>
      </c>
      <c r="G417" s="7" t="s">
        <v>8</v>
      </c>
      <c r="H417" s="4" t="s">
        <v>9</v>
      </c>
      <c r="I417" s="4" t="s">
        <v>10</v>
      </c>
      <c r="J417" s="5" t="s">
        <v>34</v>
      </c>
      <c r="K417" s="9" t="s">
        <v>12</v>
      </c>
    </row>
    <row r="418" spans="1:11" ht="21" customHeight="1" x14ac:dyDescent="0.25">
      <c r="A418" s="72" t="s">
        <v>122</v>
      </c>
      <c r="B418" s="71">
        <v>1</v>
      </c>
      <c r="C418" s="74" t="s">
        <v>1172</v>
      </c>
      <c r="D418" s="75">
        <v>52430710</v>
      </c>
      <c r="E418" s="71" t="s">
        <v>1173</v>
      </c>
      <c r="F418" s="10" t="s">
        <v>16</v>
      </c>
      <c r="G418" s="11" t="s">
        <v>1174</v>
      </c>
      <c r="H418" s="11" t="s">
        <v>1175</v>
      </c>
      <c r="I418" s="10" t="s">
        <v>85</v>
      </c>
      <c r="J418" s="71" t="s">
        <v>20</v>
      </c>
      <c r="K418" s="71" t="s">
        <v>421</v>
      </c>
    </row>
    <row r="419" spans="1:11" ht="21" customHeight="1" x14ac:dyDescent="0.25">
      <c r="A419" s="81"/>
      <c r="B419" s="71"/>
      <c r="C419" s="74"/>
      <c r="D419" s="75"/>
      <c r="E419" s="71"/>
      <c r="F419" s="10" t="s">
        <v>1176</v>
      </c>
      <c r="G419" s="11" t="s">
        <v>1177</v>
      </c>
      <c r="H419" s="11" t="s">
        <v>1178</v>
      </c>
      <c r="I419" s="10" t="s">
        <v>85</v>
      </c>
      <c r="J419" s="71"/>
      <c r="K419" s="71"/>
    </row>
    <row r="420" spans="1:11" ht="21" customHeight="1" x14ac:dyDescent="0.25">
      <c r="A420" s="81"/>
      <c r="B420" s="92">
        <v>2</v>
      </c>
      <c r="C420" s="77" t="s">
        <v>1179</v>
      </c>
      <c r="D420" s="95" t="s">
        <v>1180</v>
      </c>
      <c r="E420" s="92" t="s">
        <v>25</v>
      </c>
      <c r="F420" s="10" t="s">
        <v>16</v>
      </c>
      <c r="G420" s="11" t="s">
        <v>26</v>
      </c>
      <c r="H420" s="10" t="s">
        <v>27</v>
      </c>
      <c r="I420" s="10" t="s">
        <v>28</v>
      </c>
      <c r="J420" s="71" t="s">
        <v>20</v>
      </c>
      <c r="K420" s="71" t="s">
        <v>1181</v>
      </c>
    </row>
    <row r="421" spans="1:11" ht="21" customHeight="1" x14ac:dyDescent="0.25">
      <c r="A421" s="81"/>
      <c r="B421" s="93"/>
      <c r="C421" s="78"/>
      <c r="D421" s="96"/>
      <c r="E421" s="93"/>
      <c r="F421" s="10" t="s">
        <v>30</v>
      </c>
      <c r="G421" s="11" t="s">
        <v>26</v>
      </c>
      <c r="H421" s="10" t="s">
        <v>27</v>
      </c>
      <c r="I421" s="10" t="s">
        <v>28</v>
      </c>
      <c r="J421" s="71"/>
      <c r="K421" s="71"/>
    </row>
    <row r="422" spans="1:11" ht="21" customHeight="1" x14ac:dyDescent="0.25">
      <c r="A422" s="81"/>
      <c r="B422" s="94"/>
      <c r="C422" s="79"/>
      <c r="D422" s="97"/>
      <c r="E422" s="94"/>
      <c r="F422" s="10" t="s">
        <v>31</v>
      </c>
      <c r="G422" s="11" t="s">
        <v>26</v>
      </c>
      <c r="H422" s="10" t="s">
        <v>27</v>
      </c>
      <c r="I422" s="10" t="s">
        <v>28</v>
      </c>
      <c r="J422" s="71"/>
      <c r="K422" s="71"/>
    </row>
    <row r="423" spans="1:11" ht="21" customHeight="1" x14ac:dyDescent="0.25">
      <c r="A423" s="81"/>
      <c r="B423" s="71">
        <v>3</v>
      </c>
      <c r="C423" s="74" t="s">
        <v>1182</v>
      </c>
      <c r="D423" s="75" t="s">
        <v>1183</v>
      </c>
      <c r="E423" s="71" t="s">
        <v>1184</v>
      </c>
      <c r="F423" s="10" t="s">
        <v>16</v>
      </c>
      <c r="G423" s="11" t="s">
        <v>1185</v>
      </c>
      <c r="H423" s="11" t="s">
        <v>1186</v>
      </c>
      <c r="I423" s="10" t="s">
        <v>85</v>
      </c>
      <c r="J423" s="76" t="s">
        <v>20</v>
      </c>
      <c r="K423" s="71" t="s">
        <v>323</v>
      </c>
    </row>
    <row r="424" spans="1:11" ht="21" customHeight="1" x14ac:dyDescent="0.25">
      <c r="A424" s="81"/>
      <c r="B424" s="71"/>
      <c r="C424" s="74"/>
      <c r="D424" s="75"/>
      <c r="E424" s="71"/>
      <c r="F424" s="10" t="s">
        <v>1176</v>
      </c>
      <c r="G424" s="11" t="s">
        <v>1187</v>
      </c>
      <c r="H424" s="11" t="s">
        <v>1188</v>
      </c>
      <c r="I424" s="10" t="s">
        <v>85</v>
      </c>
      <c r="J424" s="76"/>
      <c r="K424" s="71"/>
    </row>
    <row r="425" spans="1:11" ht="21" customHeight="1" x14ac:dyDescent="0.25">
      <c r="A425" s="81"/>
      <c r="B425" s="92">
        <v>4</v>
      </c>
      <c r="C425" s="77" t="s">
        <v>1189</v>
      </c>
      <c r="D425" s="95" t="s">
        <v>1190</v>
      </c>
      <c r="E425" s="92" t="s">
        <v>1191</v>
      </c>
      <c r="F425" s="10" t="s">
        <v>16</v>
      </c>
      <c r="G425" s="11" t="s">
        <v>1192</v>
      </c>
      <c r="H425" s="11" t="s">
        <v>1193</v>
      </c>
      <c r="I425" s="10" t="s">
        <v>85</v>
      </c>
      <c r="J425" s="71" t="s">
        <v>20</v>
      </c>
      <c r="K425" s="71" t="s">
        <v>429</v>
      </c>
    </row>
    <row r="426" spans="1:11" ht="21" customHeight="1" x14ac:dyDescent="0.25">
      <c r="A426" s="81"/>
      <c r="B426" s="93"/>
      <c r="C426" s="78"/>
      <c r="D426" s="96"/>
      <c r="E426" s="93"/>
      <c r="F426" s="10" t="s">
        <v>1176</v>
      </c>
      <c r="G426" s="11" t="s">
        <v>1194</v>
      </c>
      <c r="H426" s="11" t="s">
        <v>1195</v>
      </c>
      <c r="I426" s="10" t="s">
        <v>85</v>
      </c>
      <c r="J426" s="71"/>
      <c r="K426" s="71"/>
    </row>
    <row r="427" spans="1:11" ht="21" customHeight="1" x14ac:dyDescent="0.25">
      <c r="A427" s="81"/>
      <c r="B427" s="94"/>
      <c r="C427" s="79"/>
      <c r="D427" s="97"/>
      <c r="E427" s="94"/>
      <c r="F427" s="10" t="s">
        <v>31</v>
      </c>
      <c r="G427" s="11" t="s">
        <v>1196</v>
      </c>
      <c r="H427" s="32" t="s">
        <v>1197</v>
      </c>
      <c r="I427" s="10" t="s">
        <v>85</v>
      </c>
      <c r="J427" s="71"/>
      <c r="K427" s="71"/>
    </row>
    <row r="428" spans="1:11" ht="21" customHeight="1" x14ac:dyDescent="0.25">
      <c r="A428" s="81"/>
      <c r="B428" s="71">
        <v>5</v>
      </c>
      <c r="C428" s="74" t="s">
        <v>1198</v>
      </c>
      <c r="D428" s="75" t="s">
        <v>1199</v>
      </c>
      <c r="E428" s="71" t="s">
        <v>880</v>
      </c>
      <c r="F428" s="10" t="s">
        <v>16</v>
      </c>
      <c r="G428" s="11" t="s">
        <v>1200</v>
      </c>
      <c r="H428" s="10" t="s">
        <v>1201</v>
      </c>
      <c r="I428" s="10" t="s">
        <v>85</v>
      </c>
      <c r="J428" s="71" t="s">
        <v>20</v>
      </c>
      <c r="K428" s="71" t="s">
        <v>421</v>
      </c>
    </row>
    <row r="429" spans="1:11" ht="21" customHeight="1" x14ac:dyDescent="0.25">
      <c r="A429" s="81"/>
      <c r="B429" s="71"/>
      <c r="C429" s="74"/>
      <c r="D429" s="75"/>
      <c r="E429" s="71"/>
      <c r="F429" s="10" t="s">
        <v>1176</v>
      </c>
      <c r="G429" s="11" t="s">
        <v>1202</v>
      </c>
      <c r="H429" s="10" t="s">
        <v>1203</v>
      </c>
      <c r="I429" s="10" t="s">
        <v>85</v>
      </c>
      <c r="J429" s="71"/>
      <c r="K429" s="71"/>
    </row>
    <row r="430" spans="1:11" ht="21" customHeight="1" x14ac:dyDescent="0.25">
      <c r="A430" s="81"/>
      <c r="B430" s="71">
        <v>6</v>
      </c>
      <c r="C430" s="74" t="s">
        <v>1204</v>
      </c>
      <c r="D430" s="75" t="s">
        <v>1205</v>
      </c>
      <c r="E430" s="71" t="s">
        <v>1206</v>
      </c>
      <c r="F430" s="10" t="s">
        <v>16</v>
      </c>
      <c r="G430" s="10" t="s">
        <v>1207</v>
      </c>
      <c r="H430" s="10" t="s">
        <v>1208</v>
      </c>
      <c r="I430" s="10" t="s">
        <v>272</v>
      </c>
      <c r="J430" s="71" t="s">
        <v>20</v>
      </c>
      <c r="K430" s="71" t="s">
        <v>433</v>
      </c>
    </row>
    <row r="431" spans="1:11" ht="21" customHeight="1" x14ac:dyDescent="0.25">
      <c r="A431" s="81"/>
      <c r="B431" s="71"/>
      <c r="C431" s="74"/>
      <c r="D431" s="75"/>
      <c r="E431" s="71"/>
      <c r="F431" s="10" t="s">
        <v>1176</v>
      </c>
      <c r="G431" s="10" t="s">
        <v>1209</v>
      </c>
      <c r="H431" s="10" t="s">
        <v>1210</v>
      </c>
      <c r="I431" s="10" t="s">
        <v>272</v>
      </c>
      <c r="J431" s="71"/>
      <c r="K431" s="71"/>
    </row>
    <row r="432" spans="1:11" ht="21" customHeight="1" x14ac:dyDescent="0.25">
      <c r="A432" s="81"/>
      <c r="B432" s="92">
        <v>7</v>
      </c>
      <c r="C432" s="77" t="s">
        <v>1211</v>
      </c>
      <c r="D432" s="95" t="s">
        <v>1212</v>
      </c>
      <c r="E432" s="92" t="s">
        <v>1213</v>
      </c>
      <c r="F432" s="10" t="s">
        <v>16</v>
      </c>
      <c r="G432" s="11" t="s">
        <v>1214</v>
      </c>
      <c r="H432" s="10" t="s">
        <v>1215</v>
      </c>
      <c r="I432" s="10" t="s">
        <v>85</v>
      </c>
      <c r="J432" s="71" t="s">
        <v>20</v>
      </c>
      <c r="K432" s="71" t="s">
        <v>140</v>
      </c>
    </row>
    <row r="433" spans="1:11" ht="21" customHeight="1" x14ac:dyDescent="0.25">
      <c r="A433" s="81"/>
      <c r="B433" s="93"/>
      <c r="C433" s="78"/>
      <c r="D433" s="96"/>
      <c r="E433" s="93"/>
      <c r="F433" s="10" t="s">
        <v>1176</v>
      </c>
      <c r="G433" s="11" t="s">
        <v>1216</v>
      </c>
      <c r="H433" s="10" t="s">
        <v>1217</v>
      </c>
      <c r="I433" s="10" t="s">
        <v>85</v>
      </c>
      <c r="J433" s="71"/>
      <c r="K433" s="71"/>
    </row>
    <row r="434" spans="1:11" ht="21" customHeight="1" x14ac:dyDescent="0.25">
      <c r="A434" s="73"/>
      <c r="B434" s="94"/>
      <c r="C434" s="79"/>
      <c r="D434" s="97"/>
      <c r="E434" s="94"/>
      <c r="F434" s="10" t="s">
        <v>631</v>
      </c>
      <c r="G434" s="11">
        <v>16922</v>
      </c>
      <c r="H434" s="10" t="s">
        <v>1218</v>
      </c>
      <c r="I434" s="10" t="s">
        <v>85</v>
      </c>
      <c r="J434" s="71"/>
      <c r="K434" s="71"/>
    </row>
    <row r="435" spans="1:11" ht="21" customHeight="1" x14ac:dyDescent="0.25">
      <c r="A435" s="72" t="s">
        <v>51</v>
      </c>
      <c r="B435" s="71">
        <v>1</v>
      </c>
      <c r="C435" s="74" t="s">
        <v>1219</v>
      </c>
      <c r="D435" s="75" t="s">
        <v>1220</v>
      </c>
      <c r="E435" s="71" t="s">
        <v>575</v>
      </c>
      <c r="F435" s="10" t="s">
        <v>16</v>
      </c>
      <c r="G435" s="10" t="s">
        <v>1221</v>
      </c>
      <c r="H435" s="11" t="s">
        <v>1222</v>
      </c>
      <c r="I435" s="10" t="s">
        <v>272</v>
      </c>
      <c r="J435" s="71" t="s">
        <v>20</v>
      </c>
      <c r="K435" s="71" t="s">
        <v>1223</v>
      </c>
    </row>
    <row r="436" spans="1:11" ht="21" customHeight="1" x14ac:dyDescent="0.25">
      <c r="A436" s="81"/>
      <c r="B436" s="71"/>
      <c r="C436" s="74"/>
      <c r="D436" s="75"/>
      <c r="E436" s="71"/>
      <c r="F436" s="10" t="s">
        <v>30</v>
      </c>
      <c r="G436" s="10" t="s">
        <v>1224</v>
      </c>
      <c r="H436" s="11" t="s">
        <v>1225</v>
      </c>
      <c r="I436" s="10" t="s">
        <v>272</v>
      </c>
      <c r="J436" s="71"/>
      <c r="K436" s="71"/>
    </row>
    <row r="437" spans="1:11" ht="21" customHeight="1" x14ac:dyDescent="0.25">
      <c r="A437" s="81"/>
      <c r="B437" s="71">
        <v>2</v>
      </c>
      <c r="C437" s="74" t="s">
        <v>1226</v>
      </c>
      <c r="D437" s="75" t="s">
        <v>1227</v>
      </c>
      <c r="E437" s="71" t="s">
        <v>381</v>
      </c>
      <c r="F437" s="10" t="s">
        <v>16</v>
      </c>
      <c r="G437" s="10" t="s">
        <v>1228</v>
      </c>
      <c r="H437" s="12" t="s">
        <v>1229</v>
      </c>
      <c r="I437" s="10" t="s">
        <v>127</v>
      </c>
      <c r="J437" s="71" t="s">
        <v>20</v>
      </c>
      <c r="K437" s="71" t="s">
        <v>143</v>
      </c>
    </row>
    <row r="438" spans="1:11" ht="21" customHeight="1" x14ac:dyDescent="0.25">
      <c r="A438" s="81"/>
      <c r="B438" s="71"/>
      <c r="C438" s="74"/>
      <c r="D438" s="75"/>
      <c r="E438" s="71"/>
      <c r="F438" s="10" t="s">
        <v>30</v>
      </c>
      <c r="G438" s="10" t="s">
        <v>1228</v>
      </c>
      <c r="H438" s="12" t="s">
        <v>1229</v>
      </c>
      <c r="I438" s="10" t="s">
        <v>127</v>
      </c>
      <c r="J438" s="71"/>
      <c r="K438" s="71"/>
    </row>
    <row r="439" spans="1:11" ht="21" customHeight="1" x14ac:dyDescent="0.25">
      <c r="A439" s="81"/>
      <c r="B439" s="71">
        <v>3</v>
      </c>
      <c r="C439" s="74" t="s">
        <v>1230</v>
      </c>
      <c r="D439" s="75" t="s">
        <v>1231</v>
      </c>
      <c r="E439" s="71" t="s">
        <v>305</v>
      </c>
      <c r="F439" s="10" t="s">
        <v>16</v>
      </c>
      <c r="G439" s="10" t="s">
        <v>1232</v>
      </c>
      <c r="H439" s="14" t="s">
        <v>1233</v>
      </c>
      <c r="I439" s="10" t="s">
        <v>73</v>
      </c>
      <c r="J439" s="76" t="s">
        <v>20</v>
      </c>
      <c r="K439" s="71" t="s">
        <v>56</v>
      </c>
    </row>
    <row r="440" spans="1:11" ht="21" customHeight="1" x14ac:dyDescent="0.25">
      <c r="A440" s="73"/>
      <c r="B440" s="71"/>
      <c r="C440" s="74"/>
      <c r="D440" s="75"/>
      <c r="E440" s="71"/>
      <c r="F440" s="10" t="s">
        <v>30</v>
      </c>
      <c r="G440" s="10" t="s">
        <v>1234</v>
      </c>
      <c r="H440" s="12" t="s">
        <v>1235</v>
      </c>
      <c r="I440" s="10" t="s">
        <v>73</v>
      </c>
      <c r="J440" s="76"/>
      <c r="K440" s="71"/>
    </row>
    <row r="441" spans="1:11" ht="21" customHeight="1" x14ac:dyDescent="0.25">
      <c r="A441" s="81" t="s">
        <v>59</v>
      </c>
      <c r="B441" s="92">
        <v>1</v>
      </c>
      <c r="C441" s="77" t="s">
        <v>1236</v>
      </c>
      <c r="D441" s="95" t="s">
        <v>1237</v>
      </c>
      <c r="E441" s="92" t="s">
        <v>1238</v>
      </c>
      <c r="F441" s="10" t="s">
        <v>16</v>
      </c>
      <c r="G441" s="14" t="s">
        <v>1239</v>
      </c>
      <c r="H441" s="10" t="s">
        <v>1240</v>
      </c>
      <c r="I441" s="10" t="s">
        <v>85</v>
      </c>
      <c r="J441" s="71" t="s">
        <v>20</v>
      </c>
      <c r="K441" s="71" t="s">
        <v>670</v>
      </c>
    </row>
    <row r="442" spans="1:11" ht="21" customHeight="1" x14ac:dyDescent="0.25">
      <c r="A442" s="81"/>
      <c r="B442" s="93"/>
      <c r="C442" s="78"/>
      <c r="D442" s="96"/>
      <c r="E442" s="93"/>
      <c r="F442" s="10" t="s">
        <v>30</v>
      </c>
      <c r="G442" s="14" t="s">
        <v>1241</v>
      </c>
      <c r="H442" s="10" t="s">
        <v>124</v>
      </c>
      <c r="I442" s="10" t="s">
        <v>85</v>
      </c>
      <c r="J442" s="71"/>
      <c r="K442" s="71"/>
    </row>
    <row r="443" spans="1:11" ht="21" customHeight="1" x14ac:dyDescent="0.25">
      <c r="A443" s="81"/>
      <c r="B443" s="94"/>
      <c r="C443" s="79"/>
      <c r="D443" s="97"/>
      <c r="E443" s="94"/>
      <c r="F443" s="10" t="s">
        <v>31</v>
      </c>
      <c r="G443" s="12" t="s">
        <v>1242</v>
      </c>
      <c r="H443" s="10" t="s">
        <v>1243</v>
      </c>
      <c r="I443" s="10" t="s">
        <v>85</v>
      </c>
      <c r="J443" s="71"/>
      <c r="K443" s="71"/>
    </row>
    <row r="444" spans="1:11" ht="21" customHeight="1" x14ac:dyDescent="0.25">
      <c r="A444" s="81"/>
      <c r="B444" s="92">
        <v>2</v>
      </c>
      <c r="C444" s="77" t="s">
        <v>1244</v>
      </c>
      <c r="D444" s="95" t="s">
        <v>1245</v>
      </c>
      <c r="E444" s="92" t="s">
        <v>1238</v>
      </c>
      <c r="F444" s="10" t="s">
        <v>16</v>
      </c>
      <c r="G444" s="14" t="s">
        <v>1246</v>
      </c>
      <c r="H444" s="10" t="s">
        <v>1247</v>
      </c>
      <c r="I444" s="10" t="s">
        <v>85</v>
      </c>
      <c r="J444" s="71" t="s">
        <v>20</v>
      </c>
      <c r="K444" s="71" t="s">
        <v>670</v>
      </c>
    </row>
    <row r="445" spans="1:11" ht="21" customHeight="1" x14ac:dyDescent="0.25">
      <c r="A445" s="81"/>
      <c r="B445" s="93"/>
      <c r="C445" s="78"/>
      <c r="D445" s="96"/>
      <c r="E445" s="93"/>
      <c r="F445" s="10" t="s">
        <v>30</v>
      </c>
      <c r="G445" s="14" t="s">
        <v>1248</v>
      </c>
      <c r="H445" s="10" t="s">
        <v>254</v>
      </c>
      <c r="I445" s="10" t="s">
        <v>85</v>
      </c>
      <c r="J445" s="71"/>
      <c r="K445" s="71"/>
    </row>
    <row r="446" spans="1:11" ht="21" customHeight="1" x14ac:dyDescent="0.25">
      <c r="A446" s="81"/>
      <c r="B446" s="94"/>
      <c r="C446" s="79"/>
      <c r="D446" s="97"/>
      <c r="E446" s="94"/>
      <c r="F446" s="10" t="s">
        <v>31</v>
      </c>
      <c r="G446" s="76" t="s">
        <v>84</v>
      </c>
      <c r="H446" s="76"/>
      <c r="I446" s="10" t="s">
        <v>85</v>
      </c>
      <c r="J446" s="71"/>
      <c r="K446" s="71"/>
    </row>
    <row r="447" spans="1:11" ht="21" customHeight="1" x14ac:dyDescent="0.25">
      <c r="A447" s="81"/>
      <c r="B447" s="71">
        <v>3</v>
      </c>
      <c r="C447" s="74" t="s">
        <v>2288</v>
      </c>
      <c r="D447" s="75">
        <v>81258895</v>
      </c>
      <c r="E447" s="71" t="s">
        <v>2292</v>
      </c>
      <c r="F447" s="68" t="s">
        <v>16</v>
      </c>
      <c r="G447" s="69" t="s">
        <v>2289</v>
      </c>
      <c r="H447" s="70" t="s">
        <v>1971</v>
      </c>
      <c r="I447" s="68" t="s">
        <v>85</v>
      </c>
      <c r="J447" s="71" t="s">
        <v>20</v>
      </c>
      <c r="K447" s="71" t="s">
        <v>350</v>
      </c>
    </row>
    <row r="448" spans="1:11" ht="21" customHeight="1" x14ac:dyDescent="0.25">
      <c r="A448" s="81"/>
      <c r="B448" s="71"/>
      <c r="C448" s="74"/>
      <c r="D448" s="75"/>
      <c r="E448" s="71"/>
      <c r="F448" s="68" t="s">
        <v>30</v>
      </c>
      <c r="G448" s="69" t="s">
        <v>2290</v>
      </c>
      <c r="H448" s="70" t="s">
        <v>2291</v>
      </c>
      <c r="I448" s="68" t="s">
        <v>85</v>
      </c>
      <c r="J448" s="71"/>
      <c r="K448" s="71"/>
    </row>
    <row r="449" spans="1:11" ht="21" customHeight="1" x14ac:dyDescent="0.25">
      <c r="A449" s="81"/>
      <c r="B449" s="71">
        <v>4</v>
      </c>
      <c r="C449" s="74" t="s">
        <v>1249</v>
      </c>
      <c r="D449" s="75" t="s">
        <v>1250</v>
      </c>
      <c r="E449" s="71" t="s">
        <v>1251</v>
      </c>
      <c r="F449" s="10" t="s">
        <v>16</v>
      </c>
      <c r="G449" s="14" t="s">
        <v>1252</v>
      </c>
      <c r="H449" s="11" t="s">
        <v>1253</v>
      </c>
      <c r="I449" s="10" t="s">
        <v>73</v>
      </c>
      <c r="J449" s="71" t="s">
        <v>20</v>
      </c>
      <c r="K449" s="71" t="s">
        <v>74</v>
      </c>
    </row>
    <row r="450" spans="1:11" ht="21" customHeight="1" x14ac:dyDescent="0.25">
      <c r="A450" s="81"/>
      <c r="B450" s="71"/>
      <c r="C450" s="74"/>
      <c r="D450" s="75"/>
      <c r="E450" s="71"/>
      <c r="F450" s="10" t="s">
        <v>30</v>
      </c>
      <c r="G450" s="14" t="s">
        <v>1254</v>
      </c>
      <c r="H450" s="11" t="s">
        <v>1255</v>
      </c>
      <c r="I450" s="10" t="s">
        <v>73</v>
      </c>
      <c r="J450" s="71"/>
      <c r="K450" s="71"/>
    </row>
    <row r="451" spans="1:11" ht="21" customHeight="1" x14ac:dyDescent="0.25">
      <c r="A451" s="81"/>
      <c r="B451" s="71">
        <v>5</v>
      </c>
      <c r="C451" s="74" t="s">
        <v>1256</v>
      </c>
      <c r="D451" s="75" t="s">
        <v>1257</v>
      </c>
      <c r="E451" s="71" t="s">
        <v>1026</v>
      </c>
      <c r="F451" s="10" t="s">
        <v>16</v>
      </c>
      <c r="G451" s="12" t="s">
        <v>1258</v>
      </c>
      <c r="H451" s="10" t="s">
        <v>1259</v>
      </c>
      <c r="I451" s="10" t="s">
        <v>1260</v>
      </c>
      <c r="J451" s="71" t="s">
        <v>20</v>
      </c>
      <c r="K451" s="71" t="s">
        <v>670</v>
      </c>
    </row>
    <row r="452" spans="1:11" ht="21" customHeight="1" x14ac:dyDescent="0.25">
      <c r="A452" s="81"/>
      <c r="B452" s="71"/>
      <c r="C452" s="74"/>
      <c r="D452" s="75"/>
      <c r="E452" s="71"/>
      <c r="F452" s="10" t="s">
        <v>30</v>
      </c>
      <c r="G452" s="12" t="s">
        <v>1258</v>
      </c>
      <c r="H452" s="10" t="s">
        <v>1261</v>
      </c>
      <c r="I452" s="10" t="s">
        <v>1260</v>
      </c>
      <c r="J452" s="71"/>
      <c r="K452" s="71"/>
    </row>
    <row r="453" spans="1:11" ht="21" customHeight="1" x14ac:dyDescent="0.25">
      <c r="A453" s="81"/>
      <c r="B453" s="71">
        <v>6</v>
      </c>
      <c r="C453" s="74" t="s">
        <v>1262</v>
      </c>
      <c r="D453" s="75">
        <v>78236181</v>
      </c>
      <c r="E453" s="71" t="s">
        <v>457</v>
      </c>
      <c r="F453" s="10" t="s">
        <v>16</v>
      </c>
      <c r="G453" s="10">
        <v>34302</v>
      </c>
      <c r="H453" s="10" t="s">
        <v>1263</v>
      </c>
      <c r="I453" s="10" t="s">
        <v>73</v>
      </c>
      <c r="J453" s="71" t="s">
        <v>20</v>
      </c>
      <c r="K453" s="71" t="s">
        <v>357</v>
      </c>
    </row>
    <row r="454" spans="1:11" ht="21" customHeight="1" x14ac:dyDescent="0.25">
      <c r="A454" s="81"/>
      <c r="B454" s="71"/>
      <c r="C454" s="74"/>
      <c r="D454" s="75"/>
      <c r="E454" s="71"/>
      <c r="F454" s="10" t="s">
        <v>30</v>
      </c>
      <c r="G454" s="10">
        <v>20561</v>
      </c>
      <c r="H454" s="11" t="s">
        <v>1264</v>
      </c>
      <c r="I454" s="10" t="s">
        <v>73</v>
      </c>
      <c r="J454" s="71"/>
      <c r="K454" s="71"/>
    </row>
    <row r="455" spans="1:11" ht="21" customHeight="1" x14ac:dyDescent="0.25">
      <c r="A455" s="73"/>
      <c r="B455" s="71"/>
      <c r="C455" s="74"/>
      <c r="D455" s="75"/>
      <c r="E455" s="71"/>
      <c r="F455" s="10" t="s">
        <v>31</v>
      </c>
      <c r="G455" s="106" t="s">
        <v>84</v>
      </c>
      <c r="H455" s="107"/>
      <c r="I455" s="10" t="s">
        <v>73</v>
      </c>
      <c r="J455" s="71"/>
      <c r="K455" s="71"/>
    </row>
    <row r="456" spans="1:11" ht="21" customHeight="1" x14ac:dyDescent="0.25">
      <c r="A456" s="72" t="s">
        <v>149</v>
      </c>
      <c r="B456" s="71">
        <v>1</v>
      </c>
      <c r="C456" s="74" t="s">
        <v>1265</v>
      </c>
      <c r="D456" s="75" t="s">
        <v>1266</v>
      </c>
      <c r="E456" s="71" t="s">
        <v>297</v>
      </c>
      <c r="F456" s="10" t="s">
        <v>16</v>
      </c>
      <c r="G456" s="10" t="s">
        <v>1267</v>
      </c>
      <c r="H456" s="11" t="s">
        <v>1268</v>
      </c>
      <c r="I456" s="10" t="s">
        <v>85</v>
      </c>
      <c r="J456" s="71" t="s">
        <v>20</v>
      </c>
      <c r="K456" s="71" t="s">
        <v>154</v>
      </c>
    </row>
    <row r="457" spans="1:11" ht="21" customHeight="1" x14ac:dyDescent="0.25">
      <c r="A457" s="81"/>
      <c r="B457" s="71"/>
      <c r="C457" s="74"/>
      <c r="D457" s="75"/>
      <c r="E457" s="71"/>
      <c r="F457" s="10" t="s">
        <v>631</v>
      </c>
      <c r="G457" s="76" t="s">
        <v>84</v>
      </c>
      <c r="H457" s="76"/>
      <c r="I457" s="10" t="s">
        <v>73</v>
      </c>
      <c r="J457" s="71"/>
      <c r="K457" s="71"/>
    </row>
    <row r="458" spans="1:11" ht="21" customHeight="1" x14ac:dyDescent="0.25">
      <c r="A458" s="81"/>
      <c r="B458" s="71">
        <v>2</v>
      </c>
      <c r="C458" s="74" t="s">
        <v>1269</v>
      </c>
      <c r="D458" s="75" t="s">
        <v>1270</v>
      </c>
      <c r="E458" s="71" t="s">
        <v>692</v>
      </c>
      <c r="F458" s="10" t="s">
        <v>16</v>
      </c>
      <c r="G458" s="11" t="s">
        <v>1271</v>
      </c>
      <c r="H458" s="11" t="s">
        <v>1272</v>
      </c>
      <c r="I458" s="10" t="s">
        <v>85</v>
      </c>
      <c r="J458" s="71" t="s">
        <v>20</v>
      </c>
      <c r="K458" s="71" t="s">
        <v>154</v>
      </c>
    </row>
    <row r="459" spans="1:11" ht="21" customHeight="1" x14ac:dyDescent="0.25">
      <c r="A459" s="81"/>
      <c r="B459" s="71"/>
      <c r="C459" s="74"/>
      <c r="D459" s="75"/>
      <c r="E459" s="71"/>
      <c r="F459" s="10" t="s">
        <v>631</v>
      </c>
      <c r="G459" s="10" t="s">
        <v>1273</v>
      </c>
      <c r="H459" s="11" t="s">
        <v>1103</v>
      </c>
      <c r="I459" s="10" t="s">
        <v>73</v>
      </c>
      <c r="J459" s="71"/>
      <c r="K459" s="71"/>
    </row>
    <row r="460" spans="1:11" ht="21" customHeight="1" x14ac:dyDescent="0.25">
      <c r="A460" s="81"/>
      <c r="B460" s="71">
        <v>3</v>
      </c>
      <c r="C460" s="74" t="s">
        <v>1274</v>
      </c>
      <c r="D460" s="75" t="s">
        <v>1275</v>
      </c>
      <c r="E460" s="71" t="s">
        <v>183</v>
      </c>
      <c r="F460" s="10" t="s">
        <v>16</v>
      </c>
      <c r="G460" s="10" t="s">
        <v>1276</v>
      </c>
      <c r="H460" s="10" t="s">
        <v>1277</v>
      </c>
      <c r="I460" s="10" t="s">
        <v>272</v>
      </c>
      <c r="J460" s="71" t="s">
        <v>20</v>
      </c>
      <c r="K460" s="71" t="s">
        <v>154</v>
      </c>
    </row>
    <row r="461" spans="1:11" ht="21" customHeight="1" x14ac:dyDescent="0.25">
      <c r="A461" s="81"/>
      <c r="B461" s="71"/>
      <c r="C461" s="74"/>
      <c r="D461" s="75"/>
      <c r="E461" s="71"/>
      <c r="F461" s="10" t="s">
        <v>30</v>
      </c>
      <c r="G461" s="76" t="s">
        <v>84</v>
      </c>
      <c r="H461" s="76"/>
      <c r="I461" s="10" t="s">
        <v>73</v>
      </c>
      <c r="J461" s="71"/>
      <c r="K461" s="71"/>
    </row>
    <row r="462" spans="1:11" ht="21" customHeight="1" x14ac:dyDescent="0.25">
      <c r="A462" s="81"/>
      <c r="B462" s="71">
        <v>4</v>
      </c>
      <c r="C462" s="74" t="s">
        <v>1278</v>
      </c>
      <c r="D462" s="75" t="s">
        <v>1279</v>
      </c>
      <c r="E462" s="71" t="s">
        <v>1280</v>
      </c>
      <c r="F462" s="10" t="s">
        <v>16</v>
      </c>
      <c r="G462" s="10" t="s">
        <v>1281</v>
      </c>
      <c r="H462" s="10" t="s">
        <v>1106</v>
      </c>
      <c r="I462" s="10" t="s">
        <v>73</v>
      </c>
      <c r="J462" s="71" t="s">
        <v>20</v>
      </c>
      <c r="K462" s="71" t="s">
        <v>154</v>
      </c>
    </row>
    <row r="463" spans="1:11" ht="21" customHeight="1" x14ac:dyDescent="0.25">
      <c r="A463" s="81"/>
      <c r="B463" s="71"/>
      <c r="C463" s="74"/>
      <c r="D463" s="75"/>
      <c r="E463" s="71"/>
      <c r="F463" s="10" t="s">
        <v>30</v>
      </c>
      <c r="G463" s="76" t="s">
        <v>84</v>
      </c>
      <c r="H463" s="76"/>
      <c r="I463" s="10" t="s">
        <v>73</v>
      </c>
      <c r="J463" s="71"/>
      <c r="K463" s="71"/>
    </row>
    <row r="464" spans="1:11" ht="21" customHeight="1" x14ac:dyDescent="0.25">
      <c r="A464" s="81"/>
      <c r="B464" s="71">
        <v>5</v>
      </c>
      <c r="C464" s="74" t="s">
        <v>1282</v>
      </c>
      <c r="D464" s="75" t="s">
        <v>1283</v>
      </c>
      <c r="E464" s="71" t="s">
        <v>1284</v>
      </c>
      <c r="F464" s="10" t="s">
        <v>16</v>
      </c>
      <c r="G464" s="10" t="s">
        <v>1285</v>
      </c>
      <c r="H464" s="10" t="s">
        <v>1286</v>
      </c>
      <c r="I464" s="10" t="s">
        <v>73</v>
      </c>
      <c r="J464" s="71" t="s">
        <v>20</v>
      </c>
      <c r="K464" s="71" t="s">
        <v>154</v>
      </c>
    </row>
    <row r="465" spans="1:11" ht="21" customHeight="1" x14ac:dyDescent="0.25">
      <c r="A465" s="73"/>
      <c r="B465" s="71"/>
      <c r="C465" s="74"/>
      <c r="D465" s="75"/>
      <c r="E465" s="71"/>
      <c r="F465" s="10" t="s">
        <v>30</v>
      </c>
      <c r="G465" s="10" t="s">
        <v>1287</v>
      </c>
      <c r="H465" s="10" t="s">
        <v>1288</v>
      </c>
      <c r="I465" s="10" t="s">
        <v>73</v>
      </c>
      <c r="J465" s="71"/>
      <c r="K465" s="71"/>
    </row>
    <row r="466" spans="1:11" ht="42.75" customHeight="1" x14ac:dyDescent="0.25">
      <c r="A466" s="77" t="s">
        <v>375</v>
      </c>
      <c r="B466" s="1">
        <v>1</v>
      </c>
      <c r="C466" s="23" t="s">
        <v>1289</v>
      </c>
      <c r="D466" s="15" t="s">
        <v>1290</v>
      </c>
      <c r="E466" s="2" t="s">
        <v>377</v>
      </c>
      <c r="F466" s="16" t="s">
        <v>16</v>
      </c>
      <c r="G466" s="12" t="s">
        <v>1291</v>
      </c>
      <c r="H466" s="12" t="s">
        <v>1292</v>
      </c>
      <c r="I466" s="16" t="s">
        <v>85</v>
      </c>
      <c r="J466" s="2" t="s">
        <v>20</v>
      </c>
      <c r="K466" s="2"/>
    </row>
    <row r="467" spans="1:11" ht="42.75" customHeight="1" x14ac:dyDescent="0.25">
      <c r="A467" s="78"/>
      <c r="B467" s="1">
        <v>2</v>
      </c>
      <c r="C467" s="23" t="s">
        <v>1293</v>
      </c>
      <c r="D467" s="15" t="s">
        <v>1294</v>
      </c>
      <c r="E467" s="2" t="s">
        <v>377</v>
      </c>
      <c r="F467" s="16" t="s">
        <v>16</v>
      </c>
      <c r="G467" s="12" t="s">
        <v>1295</v>
      </c>
      <c r="H467" s="12" t="s">
        <v>1296</v>
      </c>
      <c r="I467" s="16" t="s">
        <v>1297</v>
      </c>
      <c r="J467" s="2" t="s">
        <v>20</v>
      </c>
      <c r="K467" s="2"/>
    </row>
    <row r="468" spans="1:11" ht="42.75" customHeight="1" x14ac:dyDescent="0.25">
      <c r="A468" s="78"/>
      <c r="B468" s="1">
        <v>3</v>
      </c>
      <c r="C468" s="23" t="s">
        <v>1298</v>
      </c>
      <c r="D468" s="15">
        <v>10131758</v>
      </c>
      <c r="E468" s="2" t="s">
        <v>377</v>
      </c>
      <c r="F468" s="16" t="s">
        <v>16</v>
      </c>
      <c r="G468" s="11">
        <v>66886</v>
      </c>
      <c r="H468" s="12" t="s">
        <v>1299</v>
      </c>
      <c r="I468" s="16" t="s">
        <v>1300</v>
      </c>
      <c r="J468" s="2" t="s">
        <v>20</v>
      </c>
      <c r="K468" s="2"/>
    </row>
    <row r="469" spans="1:11" ht="42.75" customHeight="1" x14ac:dyDescent="0.25">
      <c r="A469" s="78"/>
      <c r="B469" s="1">
        <v>4</v>
      </c>
      <c r="C469" s="23" t="s">
        <v>1301</v>
      </c>
      <c r="D469" s="15" t="s">
        <v>1302</v>
      </c>
      <c r="E469" s="2" t="s">
        <v>377</v>
      </c>
      <c r="F469" s="16" t="s">
        <v>16</v>
      </c>
      <c r="G469" s="11">
        <v>83615</v>
      </c>
      <c r="H469" s="12" t="s">
        <v>1303</v>
      </c>
      <c r="I469" s="16" t="s">
        <v>147</v>
      </c>
      <c r="J469" s="2" t="s">
        <v>20</v>
      </c>
      <c r="K469" s="2"/>
    </row>
    <row r="470" spans="1:11" ht="42.75" customHeight="1" x14ac:dyDescent="0.25">
      <c r="A470" s="78"/>
      <c r="B470" s="1">
        <v>5</v>
      </c>
      <c r="C470" s="23" t="s">
        <v>1304</v>
      </c>
      <c r="D470" s="15" t="s">
        <v>1305</v>
      </c>
      <c r="E470" s="2" t="s">
        <v>377</v>
      </c>
      <c r="F470" s="16" t="s">
        <v>16</v>
      </c>
      <c r="G470" s="11">
        <v>80713</v>
      </c>
      <c r="H470" s="12" t="s">
        <v>1306</v>
      </c>
      <c r="I470" s="16" t="s">
        <v>722</v>
      </c>
      <c r="J470" s="2" t="s">
        <v>20</v>
      </c>
      <c r="K470" s="2"/>
    </row>
    <row r="471" spans="1:11" ht="42.75" customHeight="1" x14ac:dyDescent="0.25">
      <c r="A471" s="78"/>
      <c r="B471" s="1">
        <v>6</v>
      </c>
      <c r="C471" s="23" t="s">
        <v>1307</v>
      </c>
      <c r="D471" s="15" t="s">
        <v>1308</v>
      </c>
      <c r="E471" s="2" t="s">
        <v>377</v>
      </c>
      <c r="F471" s="16" t="s">
        <v>16</v>
      </c>
      <c r="G471" s="12" t="s">
        <v>1309</v>
      </c>
      <c r="H471" s="12" t="s">
        <v>542</v>
      </c>
      <c r="I471" s="16" t="s">
        <v>272</v>
      </c>
      <c r="J471" s="2" t="s">
        <v>20</v>
      </c>
      <c r="K471" s="2"/>
    </row>
    <row r="472" spans="1:11" ht="42.75" customHeight="1" x14ac:dyDescent="0.25">
      <c r="A472" s="78"/>
      <c r="B472" s="1">
        <v>7</v>
      </c>
      <c r="C472" s="23" t="s">
        <v>1310</v>
      </c>
      <c r="D472" s="15" t="s">
        <v>1311</v>
      </c>
      <c r="E472" s="2" t="s">
        <v>377</v>
      </c>
      <c r="F472" s="16" t="s">
        <v>16</v>
      </c>
      <c r="G472" s="11">
        <v>95068</v>
      </c>
      <c r="H472" s="12" t="s">
        <v>705</v>
      </c>
      <c r="I472" s="16" t="s">
        <v>722</v>
      </c>
      <c r="J472" s="2" t="s">
        <v>20</v>
      </c>
      <c r="K472" s="2"/>
    </row>
    <row r="473" spans="1:11" ht="42.75" customHeight="1" x14ac:dyDescent="0.25">
      <c r="A473" s="78"/>
      <c r="B473" s="1">
        <v>8</v>
      </c>
      <c r="C473" s="23" t="s">
        <v>1312</v>
      </c>
      <c r="D473" s="15" t="s">
        <v>1313</v>
      </c>
      <c r="E473" s="2" t="s">
        <v>1314</v>
      </c>
      <c r="F473" s="16" t="s">
        <v>16</v>
      </c>
      <c r="G473" s="11">
        <v>52170</v>
      </c>
      <c r="H473" s="12" t="s">
        <v>1315</v>
      </c>
      <c r="I473" s="16" t="s">
        <v>1316</v>
      </c>
      <c r="J473" s="2" t="s">
        <v>20</v>
      </c>
      <c r="K473" s="2"/>
    </row>
    <row r="474" spans="1:11" ht="42.75" customHeight="1" x14ac:dyDescent="0.25">
      <c r="A474" s="78"/>
      <c r="B474" s="1">
        <v>9</v>
      </c>
      <c r="C474" s="17" t="s">
        <v>1317</v>
      </c>
      <c r="D474" s="15" t="s">
        <v>1318</v>
      </c>
      <c r="E474" s="2" t="s">
        <v>1319</v>
      </c>
      <c r="F474" s="16" t="s">
        <v>16</v>
      </c>
      <c r="G474" s="12" t="s">
        <v>1320</v>
      </c>
      <c r="H474" s="12" t="s">
        <v>1010</v>
      </c>
      <c r="I474" s="16" t="s">
        <v>272</v>
      </c>
      <c r="J474" s="2" t="s">
        <v>20</v>
      </c>
      <c r="K474" s="2"/>
    </row>
    <row r="475" spans="1:11" ht="42.75" customHeight="1" x14ac:dyDescent="0.25">
      <c r="A475" s="78"/>
      <c r="B475" s="1">
        <v>10</v>
      </c>
      <c r="C475" s="23" t="s">
        <v>1321</v>
      </c>
      <c r="D475" s="15" t="s">
        <v>1322</v>
      </c>
      <c r="E475" s="2" t="s">
        <v>1323</v>
      </c>
      <c r="F475" s="16" t="s">
        <v>16</v>
      </c>
      <c r="G475" s="11" t="s">
        <v>1324</v>
      </c>
      <c r="H475" s="12" t="s">
        <v>1325</v>
      </c>
      <c r="I475" s="16" t="s">
        <v>85</v>
      </c>
      <c r="J475" s="2" t="s">
        <v>20</v>
      </c>
      <c r="K475" s="2"/>
    </row>
    <row r="476" spans="1:11" ht="42.75" customHeight="1" x14ac:dyDescent="0.25">
      <c r="A476" s="78"/>
      <c r="B476" s="1">
        <v>11</v>
      </c>
      <c r="C476" s="17" t="s">
        <v>1326</v>
      </c>
      <c r="D476" s="15" t="s">
        <v>1327</v>
      </c>
      <c r="E476" s="2" t="s">
        <v>1323</v>
      </c>
      <c r="F476" s="16" t="s">
        <v>16</v>
      </c>
      <c r="G476" s="12" t="s">
        <v>1328</v>
      </c>
      <c r="H476" s="12" t="s">
        <v>1329</v>
      </c>
      <c r="I476" s="16" t="s">
        <v>85</v>
      </c>
      <c r="J476" s="2" t="s">
        <v>20</v>
      </c>
      <c r="K476" s="2"/>
    </row>
    <row r="477" spans="1:11" ht="42.75" customHeight="1" x14ac:dyDescent="0.25">
      <c r="A477" s="78"/>
      <c r="B477" s="1">
        <v>12</v>
      </c>
      <c r="C477" s="17" t="s">
        <v>1330</v>
      </c>
      <c r="D477" s="15" t="s">
        <v>1331</v>
      </c>
      <c r="E477" s="2" t="s">
        <v>381</v>
      </c>
      <c r="F477" s="16" t="s">
        <v>16</v>
      </c>
      <c r="G477" s="14" t="s">
        <v>1332</v>
      </c>
      <c r="H477" s="12" t="s">
        <v>1333</v>
      </c>
      <c r="I477" s="16" t="s">
        <v>147</v>
      </c>
      <c r="J477" s="2" t="s">
        <v>20</v>
      </c>
      <c r="K477" s="2"/>
    </row>
    <row r="478" spans="1:11" ht="42.75" customHeight="1" x14ac:dyDescent="0.25">
      <c r="A478" s="78"/>
      <c r="B478" s="1">
        <v>13</v>
      </c>
      <c r="C478" s="17" t="s">
        <v>1334</v>
      </c>
      <c r="D478" s="15" t="s">
        <v>1335</v>
      </c>
      <c r="E478" s="2" t="s">
        <v>1147</v>
      </c>
      <c r="F478" s="16" t="s">
        <v>16</v>
      </c>
      <c r="G478" s="12" t="s">
        <v>1336</v>
      </c>
      <c r="H478" s="12" t="s">
        <v>1337</v>
      </c>
      <c r="I478" s="16" t="s">
        <v>147</v>
      </c>
      <c r="J478" s="2" t="s">
        <v>20</v>
      </c>
      <c r="K478" s="2"/>
    </row>
    <row r="479" spans="1:11" ht="42.75" customHeight="1" x14ac:dyDescent="0.25">
      <c r="A479" s="78"/>
      <c r="B479" s="1">
        <v>14</v>
      </c>
      <c r="C479" s="17" t="s">
        <v>1338</v>
      </c>
      <c r="D479" s="15" t="s">
        <v>1339</v>
      </c>
      <c r="E479" s="2" t="s">
        <v>1340</v>
      </c>
      <c r="F479" s="16" t="s">
        <v>16</v>
      </c>
      <c r="G479" s="14" t="s">
        <v>1341</v>
      </c>
      <c r="H479" s="12" t="s">
        <v>1342</v>
      </c>
      <c r="I479" s="16" t="s">
        <v>184</v>
      </c>
      <c r="J479" s="2" t="s">
        <v>20</v>
      </c>
      <c r="K479" s="2"/>
    </row>
    <row r="480" spans="1:11" ht="42.75" customHeight="1" x14ac:dyDescent="0.25">
      <c r="A480" s="78"/>
      <c r="B480" s="1">
        <v>15</v>
      </c>
      <c r="C480" s="17" t="s">
        <v>1343</v>
      </c>
      <c r="D480" s="15" t="s">
        <v>1344</v>
      </c>
      <c r="E480" s="2" t="s">
        <v>1345</v>
      </c>
      <c r="F480" s="16" t="s">
        <v>16</v>
      </c>
      <c r="G480" s="14" t="s">
        <v>1346</v>
      </c>
      <c r="H480" s="12" t="s">
        <v>1347</v>
      </c>
      <c r="I480" s="16" t="s">
        <v>184</v>
      </c>
      <c r="J480" s="2" t="s">
        <v>20</v>
      </c>
      <c r="K480" s="2"/>
    </row>
    <row r="481" spans="1:11" ht="42.75" customHeight="1" x14ac:dyDescent="0.25">
      <c r="A481" s="78"/>
      <c r="B481" s="1">
        <v>16</v>
      </c>
      <c r="C481" s="17" t="s">
        <v>1348</v>
      </c>
      <c r="D481" s="15" t="s">
        <v>1349</v>
      </c>
      <c r="E481" s="2" t="s">
        <v>385</v>
      </c>
      <c r="F481" s="16" t="s">
        <v>16</v>
      </c>
      <c r="G481" s="14" t="s">
        <v>1350</v>
      </c>
      <c r="H481" s="12" t="s">
        <v>1351</v>
      </c>
      <c r="I481" s="16" t="s">
        <v>85</v>
      </c>
      <c r="J481" s="2" t="s">
        <v>20</v>
      </c>
      <c r="K481" s="2"/>
    </row>
    <row r="482" spans="1:11" ht="42.75" customHeight="1" x14ac:dyDescent="0.25">
      <c r="A482" s="78"/>
      <c r="B482" s="1">
        <v>17</v>
      </c>
      <c r="C482" s="17" t="s">
        <v>1352</v>
      </c>
      <c r="D482" s="15" t="s">
        <v>1353</v>
      </c>
      <c r="E482" s="2" t="s">
        <v>1109</v>
      </c>
      <c r="F482" s="16" t="s">
        <v>16</v>
      </c>
      <c r="G482" s="14" t="s">
        <v>1354</v>
      </c>
      <c r="H482" s="12" t="s">
        <v>1355</v>
      </c>
      <c r="I482" s="16" t="s">
        <v>1356</v>
      </c>
      <c r="J482" s="2" t="s">
        <v>20</v>
      </c>
      <c r="K482" s="2"/>
    </row>
    <row r="483" spans="1:11" ht="42.75" customHeight="1" x14ac:dyDescent="0.25">
      <c r="A483" s="78"/>
      <c r="B483" s="1">
        <v>18</v>
      </c>
      <c r="C483" s="17" t="s">
        <v>1357</v>
      </c>
      <c r="D483" s="15" t="s">
        <v>1358</v>
      </c>
      <c r="E483" s="2" t="s">
        <v>761</v>
      </c>
      <c r="F483" s="16" t="s">
        <v>16</v>
      </c>
      <c r="G483" s="14" t="s">
        <v>1359</v>
      </c>
      <c r="H483" s="12" t="s">
        <v>1360</v>
      </c>
      <c r="I483" s="16" t="s">
        <v>85</v>
      </c>
      <c r="J483" s="2" t="s">
        <v>20</v>
      </c>
      <c r="K483" s="2"/>
    </row>
    <row r="484" spans="1:11" ht="42.75" customHeight="1" x14ac:dyDescent="0.25">
      <c r="A484" s="78"/>
      <c r="B484" s="1">
        <v>19</v>
      </c>
      <c r="C484" s="17" t="s">
        <v>1361</v>
      </c>
      <c r="D484" s="15" t="s">
        <v>1362</v>
      </c>
      <c r="E484" s="2" t="s">
        <v>761</v>
      </c>
      <c r="F484" s="16" t="s">
        <v>16</v>
      </c>
      <c r="G484" s="14" t="s">
        <v>1363</v>
      </c>
      <c r="H484" s="12" t="s">
        <v>1364</v>
      </c>
      <c r="I484" s="16" t="s">
        <v>139</v>
      </c>
      <c r="J484" s="2" t="s">
        <v>20</v>
      </c>
      <c r="K484" s="2"/>
    </row>
    <row r="485" spans="1:11" ht="42.75" customHeight="1" x14ac:dyDescent="0.25">
      <c r="A485" s="78"/>
      <c r="B485" s="1">
        <v>20</v>
      </c>
      <c r="C485" s="17" t="s">
        <v>1365</v>
      </c>
      <c r="D485" s="15" t="s">
        <v>1366</v>
      </c>
      <c r="E485" s="2" t="s">
        <v>1367</v>
      </c>
      <c r="F485" s="16" t="s">
        <v>16</v>
      </c>
      <c r="G485" s="14" t="s">
        <v>1368</v>
      </c>
      <c r="H485" s="12" t="s">
        <v>1369</v>
      </c>
      <c r="I485" s="16" t="s">
        <v>1356</v>
      </c>
      <c r="J485" s="2" t="s">
        <v>20</v>
      </c>
      <c r="K485" s="2"/>
    </row>
    <row r="486" spans="1:11" ht="42.75" customHeight="1" x14ac:dyDescent="0.25">
      <c r="A486" s="78"/>
      <c r="B486" s="1">
        <v>21</v>
      </c>
      <c r="C486" s="17" t="s">
        <v>1370</v>
      </c>
      <c r="D486" s="15" t="s">
        <v>1371</v>
      </c>
      <c r="E486" s="2" t="s">
        <v>1372</v>
      </c>
      <c r="F486" s="16" t="s">
        <v>16</v>
      </c>
      <c r="G486" s="11" t="s">
        <v>1373</v>
      </c>
      <c r="H486" s="12" t="s">
        <v>1056</v>
      </c>
      <c r="I486" s="16" t="s">
        <v>85</v>
      </c>
      <c r="J486" s="2" t="s">
        <v>20</v>
      </c>
      <c r="K486" s="2"/>
    </row>
    <row r="487" spans="1:11" ht="42.75" customHeight="1" x14ac:dyDescent="0.25">
      <c r="A487" s="78"/>
      <c r="B487" s="1">
        <v>22</v>
      </c>
      <c r="C487" s="17" t="s">
        <v>1374</v>
      </c>
      <c r="D487" s="15" t="s">
        <v>1375</v>
      </c>
      <c r="E487" s="2" t="s">
        <v>796</v>
      </c>
      <c r="F487" s="16" t="s">
        <v>16</v>
      </c>
      <c r="G487" s="11" t="s">
        <v>1376</v>
      </c>
      <c r="H487" s="12" t="s">
        <v>394</v>
      </c>
      <c r="I487" s="16" t="s">
        <v>85</v>
      </c>
      <c r="J487" s="2" t="s">
        <v>20</v>
      </c>
      <c r="K487" s="2"/>
    </row>
    <row r="488" spans="1:11" ht="42.75" customHeight="1" x14ac:dyDescent="0.25">
      <c r="A488" s="78"/>
      <c r="B488" s="1">
        <v>23</v>
      </c>
      <c r="C488" s="17" t="s">
        <v>1377</v>
      </c>
      <c r="D488" s="15" t="s">
        <v>1378</v>
      </c>
      <c r="E488" s="2" t="s">
        <v>1379</v>
      </c>
      <c r="F488" s="16" t="s">
        <v>16</v>
      </c>
      <c r="G488" s="11" t="s">
        <v>1380</v>
      </c>
      <c r="H488" s="12" t="s">
        <v>1381</v>
      </c>
      <c r="I488" s="16" t="s">
        <v>85</v>
      </c>
      <c r="J488" s="2" t="s">
        <v>20</v>
      </c>
      <c r="K488" s="2"/>
    </row>
    <row r="489" spans="1:11" ht="42.75" customHeight="1" x14ac:dyDescent="0.25">
      <c r="A489" s="78"/>
      <c r="B489" s="1">
        <v>24</v>
      </c>
      <c r="C489" s="17" t="s">
        <v>1382</v>
      </c>
      <c r="D489" s="15" t="s">
        <v>1383</v>
      </c>
      <c r="E489" s="2" t="s">
        <v>1384</v>
      </c>
      <c r="F489" s="16" t="s">
        <v>16</v>
      </c>
      <c r="G489" s="11" t="s">
        <v>1385</v>
      </c>
      <c r="H489" s="12" t="s">
        <v>1386</v>
      </c>
      <c r="I489" s="16" t="s">
        <v>19</v>
      </c>
      <c r="J489" s="2" t="s">
        <v>20</v>
      </c>
      <c r="K489" s="2"/>
    </row>
    <row r="490" spans="1:11" ht="42.75" customHeight="1" x14ac:dyDescent="0.25">
      <c r="A490" s="78"/>
      <c r="B490" s="1">
        <v>25</v>
      </c>
      <c r="C490" s="17" t="s">
        <v>1387</v>
      </c>
      <c r="D490" s="15">
        <v>43457534</v>
      </c>
      <c r="E490" s="2" t="s">
        <v>1372</v>
      </c>
      <c r="F490" s="16" t="s">
        <v>16</v>
      </c>
      <c r="G490" s="11" t="s">
        <v>1388</v>
      </c>
      <c r="H490" s="12" t="s">
        <v>1389</v>
      </c>
      <c r="I490" s="16" t="s">
        <v>85</v>
      </c>
      <c r="J490" s="2" t="s">
        <v>20</v>
      </c>
      <c r="K490" s="2"/>
    </row>
    <row r="491" spans="1:11" ht="42.75" customHeight="1" x14ac:dyDescent="0.25">
      <c r="A491" s="78"/>
      <c r="B491" s="1">
        <v>26</v>
      </c>
      <c r="C491" s="17" t="s">
        <v>1390</v>
      </c>
      <c r="D491" s="15" t="s">
        <v>1391</v>
      </c>
      <c r="E491" s="2" t="s">
        <v>1372</v>
      </c>
      <c r="F491" s="16" t="s">
        <v>16</v>
      </c>
      <c r="G491" s="11">
        <v>88529</v>
      </c>
      <c r="H491" s="12" t="s">
        <v>1392</v>
      </c>
      <c r="I491" s="16" t="s">
        <v>608</v>
      </c>
      <c r="J491" s="2" t="s">
        <v>20</v>
      </c>
      <c r="K491" s="2"/>
    </row>
    <row r="492" spans="1:11" ht="42.75" customHeight="1" x14ac:dyDescent="0.25">
      <c r="A492" s="78"/>
      <c r="B492" s="1">
        <v>27</v>
      </c>
      <c r="C492" s="17" t="s">
        <v>1393</v>
      </c>
      <c r="D492" s="15" t="s">
        <v>1394</v>
      </c>
      <c r="E492" s="2" t="s">
        <v>567</v>
      </c>
      <c r="F492" s="16" t="s">
        <v>16</v>
      </c>
      <c r="G492" s="11" t="s">
        <v>1395</v>
      </c>
      <c r="H492" s="12" t="s">
        <v>1396</v>
      </c>
      <c r="I492" s="16" t="s">
        <v>85</v>
      </c>
      <c r="J492" s="2" t="s">
        <v>20</v>
      </c>
      <c r="K492" s="2"/>
    </row>
    <row r="493" spans="1:11" ht="42.75" customHeight="1" x14ac:dyDescent="0.25">
      <c r="A493" s="78"/>
      <c r="B493" s="1">
        <v>28</v>
      </c>
      <c r="C493" s="17" t="s">
        <v>1397</v>
      </c>
      <c r="D493" s="15" t="s">
        <v>1398</v>
      </c>
      <c r="E493" s="2" t="s">
        <v>796</v>
      </c>
      <c r="F493" s="16" t="s">
        <v>16</v>
      </c>
      <c r="G493" s="11">
        <v>79726</v>
      </c>
      <c r="H493" s="12" t="s">
        <v>1399</v>
      </c>
      <c r="I493" s="16" t="s">
        <v>1356</v>
      </c>
      <c r="J493" s="2" t="s">
        <v>20</v>
      </c>
      <c r="K493" s="2"/>
    </row>
    <row r="494" spans="1:11" ht="42.75" customHeight="1" x14ac:dyDescent="0.25">
      <c r="A494" s="78"/>
      <c r="B494" s="1">
        <v>29</v>
      </c>
      <c r="C494" s="17" t="s">
        <v>1400</v>
      </c>
      <c r="D494" s="15" t="s">
        <v>1401</v>
      </c>
      <c r="E494" s="2" t="s">
        <v>1402</v>
      </c>
      <c r="F494" s="16" t="s">
        <v>16</v>
      </c>
      <c r="G494" s="11" t="s">
        <v>1403</v>
      </c>
      <c r="H494" s="12" t="s">
        <v>710</v>
      </c>
      <c r="I494" s="16" t="s">
        <v>85</v>
      </c>
      <c r="J494" s="2" t="s">
        <v>20</v>
      </c>
      <c r="K494" s="2"/>
    </row>
    <row r="495" spans="1:11" ht="42.75" customHeight="1" x14ac:dyDescent="0.25">
      <c r="A495" s="78"/>
      <c r="B495" s="1">
        <v>30</v>
      </c>
      <c r="C495" s="17" t="s">
        <v>1404</v>
      </c>
      <c r="D495" s="15" t="s">
        <v>1405</v>
      </c>
      <c r="E495" s="2" t="s">
        <v>567</v>
      </c>
      <c r="F495" s="16" t="s">
        <v>16</v>
      </c>
      <c r="G495" s="11">
        <v>106452</v>
      </c>
      <c r="H495" s="12" t="s">
        <v>1406</v>
      </c>
      <c r="I495" s="16" t="s">
        <v>608</v>
      </c>
      <c r="J495" s="2" t="s">
        <v>20</v>
      </c>
      <c r="K495" s="2"/>
    </row>
    <row r="496" spans="1:11" ht="42.75" customHeight="1" x14ac:dyDescent="0.25">
      <c r="A496" s="78"/>
      <c r="B496" s="1">
        <v>31</v>
      </c>
      <c r="C496" s="38" t="s">
        <v>1407</v>
      </c>
      <c r="D496" s="15" t="s">
        <v>1408</v>
      </c>
      <c r="E496" s="2" t="s">
        <v>499</v>
      </c>
      <c r="F496" s="16" t="s">
        <v>16</v>
      </c>
      <c r="G496" s="10" t="s">
        <v>1409</v>
      </c>
      <c r="H496" s="12" t="s">
        <v>1410</v>
      </c>
      <c r="I496" s="16" t="s">
        <v>608</v>
      </c>
      <c r="J496" s="2" t="s">
        <v>20</v>
      </c>
      <c r="K496" s="2"/>
    </row>
    <row r="497" spans="1:11" ht="42.75" customHeight="1" x14ac:dyDescent="0.25">
      <c r="A497" s="78"/>
      <c r="B497" s="1">
        <v>32</v>
      </c>
      <c r="C497" s="38" t="s">
        <v>1411</v>
      </c>
      <c r="D497" s="15" t="s">
        <v>1412</v>
      </c>
      <c r="E497" s="2" t="s">
        <v>809</v>
      </c>
      <c r="F497" s="16" t="s">
        <v>16</v>
      </c>
      <c r="G497" s="10" t="s">
        <v>1413</v>
      </c>
      <c r="H497" s="12" t="s">
        <v>1043</v>
      </c>
      <c r="I497" s="16" t="s">
        <v>272</v>
      </c>
      <c r="J497" s="2" t="s">
        <v>20</v>
      </c>
      <c r="K497" s="2"/>
    </row>
    <row r="498" spans="1:11" ht="42.75" customHeight="1" x14ac:dyDescent="0.25">
      <c r="A498" s="78"/>
      <c r="B498" s="1">
        <v>33</v>
      </c>
      <c r="C498" s="38" t="s">
        <v>1414</v>
      </c>
      <c r="D498" s="15" t="s">
        <v>1415</v>
      </c>
      <c r="E498" s="2" t="s">
        <v>188</v>
      </c>
      <c r="F498" s="16" t="s">
        <v>16</v>
      </c>
      <c r="G498" s="11">
        <v>99163</v>
      </c>
      <c r="H498" s="12" t="s">
        <v>1416</v>
      </c>
      <c r="I498" s="16" t="s">
        <v>608</v>
      </c>
      <c r="J498" s="2" t="s">
        <v>20</v>
      </c>
      <c r="K498" s="2"/>
    </row>
    <row r="499" spans="1:11" ht="42.75" customHeight="1" x14ac:dyDescent="0.25">
      <c r="A499" s="78"/>
      <c r="B499" s="1">
        <v>34</v>
      </c>
      <c r="C499" s="38" t="s">
        <v>1417</v>
      </c>
      <c r="D499" s="15" t="s">
        <v>1418</v>
      </c>
      <c r="E499" s="2" t="s">
        <v>809</v>
      </c>
      <c r="F499" s="16" t="s">
        <v>16</v>
      </c>
      <c r="G499" s="11">
        <v>93215</v>
      </c>
      <c r="H499" s="12" t="s">
        <v>1419</v>
      </c>
      <c r="I499" s="16" t="s">
        <v>608</v>
      </c>
      <c r="J499" s="2" t="s">
        <v>20</v>
      </c>
      <c r="K499" s="2"/>
    </row>
    <row r="500" spans="1:11" ht="42.75" customHeight="1" x14ac:dyDescent="0.25">
      <c r="A500" s="78"/>
      <c r="B500" s="1">
        <v>35</v>
      </c>
      <c r="C500" s="38" t="s">
        <v>1420</v>
      </c>
      <c r="D500" s="15" t="s">
        <v>1421</v>
      </c>
      <c r="E500" s="2" t="s">
        <v>809</v>
      </c>
      <c r="F500" s="16" t="s">
        <v>16</v>
      </c>
      <c r="G500" s="11">
        <v>58346</v>
      </c>
      <c r="H500" s="12" t="s">
        <v>295</v>
      </c>
      <c r="I500" s="16" t="s">
        <v>716</v>
      </c>
      <c r="J500" s="2" t="s">
        <v>20</v>
      </c>
      <c r="K500" s="2"/>
    </row>
    <row r="501" spans="1:11" ht="42.75" customHeight="1" x14ac:dyDescent="0.25">
      <c r="A501" s="78"/>
      <c r="B501" s="1">
        <v>36</v>
      </c>
      <c r="C501" s="38" t="s">
        <v>1422</v>
      </c>
      <c r="D501" s="15" t="s">
        <v>1423</v>
      </c>
      <c r="E501" s="2" t="s">
        <v>499</v>
      </c>
      <c r="F501" s="16" t="s">
        <v>16</v>
      </c>
      <c r="G501" s="10" t="s">
        <v>1424</v>
      </c>
      <c r="H501" s="12" t="s">
        <v>1425</v>
      </c>
      <c r="I501" s="16" t="s">
        <v>407</v>
      </c>
      <c r="J501" s="2" t="s">
        <v>20</v>
      </c>
      <c r="K501" s="2"/>
    </row>
    <row r="502" spans="1:11" ht="42.75" customHeight="1" x14ac:dyDescent="0.25">
      <c r="A502" s="78"/>
      <c r="B502" s="1">
        <v>37</v>
      </c>
      <c r="C502" s="38" t="s">
        <v>1426</v>
      </c>
      <c r="D502" s="15" t="s">
        <v>1427</v>
      </c>
      <c r="E502" s="2" t="s">
        <v>1428</v>
      </c>
      <c r="F502" s="16" t="s">
        <v>16</v>
      </c>
      <c r="G502" s="10" t="s">
        <v>1429</v>
      </c>
      <c r="H502" s="12" t="s">
        <v>445</v>
      </c>
      <c r="I502" s="16" t="s">
        <v>407</v>
      </c>
      <c r="J502" s="2" t="s">
        <v>20</v>
      </c>
      <c r="K502" s="2"/>
    </row>
    <row r="503" spans="1:11" ht="42.75" customHeight="1" x14ac:dyDescent="0.25">
      <c r="A503" s="78"/>
      <c r="B503" s="1">
        <v>38</v>
      </c>
      <c r="C503" s="38" t="s">
        <v>1430</v>
      </c>
      <c r="D503" s="15" t="s">
        <v>1431</v>
      </c>
      <c r="E503" s="2" t="s">
        <v>844</v>
      </c>
      <c r="F503" s="16" t="s">
        <v>16</v>
      </c>
      <c r="G503" s="10" t="s">
        <v>1432</v>
      </c>
      <c r="H503" s="12" t="s">
        <v>1433</v>
      </c>
      <c r="I503" s="16" t="s">
        <v>407</v>
      </c>
      <c r="J503" s="2" t="s">
        <v>20</v>
      </c>
      <c r="K503" s="2"/>
    </row>
    <row r="504" spans="1:11" ht="42.75" customHeight="1" x14ac:dyDescent="0.25">
      <c r="A504" s="78"/>
      <c r="B504" s="1">
        <v>39</v>
      </c>
      <c r="C504" s="38" t="s">
        <v>1434</v>
      </c>
      <c r="D504" s="15" t="s">
        <v>1435</v>
      </c>
      <c r="E504" s="2" t="s">
        <v>803</v>
      </c>
      <c r="F504" s="16" t="s">
        <v>16</v>
      </c>
      <c r="G504" s="10" t="s">
        <v>1436</v>
      </c>
      <c r="H504" s="12" t="s">
        <v>1437</v>
      </c>
      <c r="I504" s="16" t="s">
        <v>1297</v>
      </c>
      <c r="J504" s="2" t="s">
        <v>20</v>
      </c>
      <c r="K504" s="2"/>
    </row>
    <row r="505" spans="1:11" ht="42.75" customHeight="1" x14ac:dyDescent="0.25">
      <c r="A505" s="78"/>
      <c r="B505" s="1">
        <v>40</v>
      </c>
      <c r="C505" s="38" t="s">
        <v>1438</v>
      </c>
      <c r="D505" s="15" t="s">
        <v>1439</v>
      </c>
      <c r="E505" s="2" t="s">
        <v>1440</v>
      </c>
      <c r="F505" s="16" t="s">
        <v>16</v>
      </c>
      <c r="G505" s="10" t="s">
        <v>1441</v>
      </c>
      <c r="H505" s="12" t="s">
        <v>1442</v>
      </c>
      <c r="I505" s="16" t="s">
        <v>407</v>
      </c>
      <c r="J505" s="2" t="s">
        <v>20</v>
      </c>
      <c r="K505" s="2"/>
    </row>
    <row r="506" spans="1:11" ht="42.75" customHeight="1" x14ac:dyDescent="0.25">
      <c r="A506" s="78"/>
      <c r="B506" s="1">
        <v>41</v>
      </c>
      <c r="C506" s="38" t="s">
        <v>1443</v>
      </c>
      <c r="D506" s="15" t="s">
        <v>1444</v>
      </c>
      <c r="E506" s="2" t="s">
        <v>844</v>
      </c>
      <c r="F506" s="16" t="s">
        <v>16</v>
      </c>
      <c r="G506" s="10" t="s">
        <v>1445</v>
      </c>
      <c r="H506" s="12" t="s">
        <v>1056</v>
      </c>
      <c r="I506" s="16" t="s">
        <v>407</v>
      </c>
      <c r="J506" s="2" t="s">
        <v>20</v>
      </c>
      <c r="K506" s="2"/>
    </row>
    <row r="507" spans="1:11" ht="42.75" customHeight="1" x14ac:dyDescent="0.25">
      <c r="A507" s="78"/>
      <c r="B507" s="1">
        <v>42</v>
      </c>
      <c r="C507" s="38" t="s">
        <v>1446</v>
      </c>
      <c r="D507" s="15" t="s">
        <v>1447</v>
      </c>
      <c r="E507" s="2" t="s">
        <v>499</v>
      </c>
      <c r="F507" s="16" t="s">
        <v>16</v>
      </c>
      <c r="G507" s="11">
        <v>47776</v>
      </c>
      <c r="H507" s="12" t="s">
        <v>1448</v>
      </c>
      <c r="I507" s="16" t="s">
        <v>407</v>
      </c>
      <c r="J507" s="2" t="s">
        <v>20</v>
      </c>
      <c r="K507" s="2"/>
    </row>
    <row r="508" spans="1:11" ht="42.75" customHeight="1" x14ac:dyDescent="0.25">
      <c r="A508" s="78"/>
      <c r="B508" s="1">
        <v>43</v>
      </c>
      <c r="C508" s="38" t="s">
        <v>1449</v>
      </c>
      <c r="D508" s="15" t="s">
        <v>1450</v>
      </c>
      <c r="E508" s="2" t="s">
        <v>401</v>
      </c>
      <c r="F508" s="16" t="s">
        <v>16</v>
      </c>
      <c r="G508" s="10">
        <v>43031</v>
      </c>
      <c r="H508" s="12" t="s">
        <v>794</v>
      </c>
      <c r="I508" s="16" t="s">
        <v>407</v>
      </c>
      <c r="J508" s="2" t="s">
        <v>20</v>
      </c>
      <c r="K508" s="2"/>
    </row>
    <row r="509" spans="1:11" ht="42.75" customHeight="1" x14ac:dyDescent="0.25">
      <c r="A509" s="78"/>
      <c r="B509" s="1">
        <v>44</v>
      </c>
      <c r="C509" s="38" t="s">
        <v>1451</v>
      </c>
      <c r="D509" s="15" t="s">
        <v>1452</v>
      </c>
      <c r="E509" s="2" t="s">
        <v>401</v>
      </c>
      <c r="F509" s="16" t="s">
        <v>16</v>
      </c>
      <c r="G509" s="10" t="s">
        <v>1453</v>
      </c>
      <c r="H509" s="12" t="s">
        <v>1454</v>
      </c>
      <c r="I509" s="16" t="s">
        <v>139</v>
      </c>
      <c r="J509" s="2" t="s">
        <v>20</v>
      </c>
      <c r="K509" s="2"/>
    </row>
    <row r="510" spans="1:11" ht="42.75" customHeight="1" x14ac:dyDescent="0.25">
      <c r="A510" s="79"/>
      <c r="B510" s="1">
        <v>45</v>
      </c>
      <c r="C510" s="38" t="s">
        <v>1455</v>
      </c>
      <c r="D510" s="15" t="s">
        <v>1456</v>
      </c>
      <c r="E510" s="2" t="s">
        <v>191</v>
      </c>
      <c r="F510" s="16" t="s">
        <v>16</v>
      </c>
      <c r="G510" s="11">
        <v>10118</v>
      </c>
      <c r="H510" s="12" t="s">
        <v>950</v>
      </c>
      <c r="I510" s="16" t="s">
        <v>1457</v>
      </c>
      <c r="J510" s="2" t="s">
        <v>20</v>
      </c>
      <c r="K510" s="2"/>
    </row>
    <row r="511" spans="1:11" ht="42.75" customHeight="1" x14ac:dyDescent="0.25">
      <c r="A511" s="87" t="s">
        <v>1458</v>
      </c>
      <c r="B511" s="88"/>
      <c r="C511" s="88"/>
      <c r="D511" s="88"/>
      <c r="E511" s="89"/>
      <c r="F511" s="90" t="s">
        <v>33</v>
      </c>
      <c r="G511" s="90"/>
      <c r="H511" s="90"/>
      <c r="I511" s="90"/>
      <c r="J511" s="13"/>
      <c r="K511" s="9"/>
    </row>
    <row r="512" spans="1:11" ht="42.75" customHeight="1" x14ac:dyDescent="0.25">
      <c r="A512" s="4" t="s">
        <v>2</v>
      </c>
      <c r="B512" s="5" t="s">
        <v>3</v>
      </c>
      <c r="C512" s="4" t="s">
        <v>4</v>
      </c>
      <c r="D512" s="6" t="s">
        <v>5</v>
      </c>
      <c r="E512" s="5" t="s">
        <v>6</v>
      </c>
      <c r="F512" s="7" t="s">
        <v>7</v>
      </c>
      <c r="G512" s="7" t="s">
        <v>8</v>
      </c>
      <c r="H512" s="8" t="s">
        <v>9</v>
      </c>
      <c r="I512" s="4" t="s">
        <v>10</v>
      </c>
      <c r="J512" s="5" t="s">
        <v>34</v>
      </c>
      <c r="K512" s="9" t="s">
        <v>12</v>
      </c>
    </row>
    <row r="513" spans="1:11" ht="23.25" customHeight="1" x14ac:dyDescent="0.25">
      <c r="A513" s="72" t="s">
        <v>122</v>
      </c>
      <c r="B513" s="71">
        <v>1</v>
      </c>
      <c r="C513" s="74" t="s">
        <v>1459</v>
      </c>
      <c r="D513" s="75" t="s">
        <v>1460</v>
      </c>
      <c r="E513" s="71" t="s">
        <v>826</v>
      </c>
      <c r="F513" s="10" t="s">
        <v>16</v>
      </c>
      <c r="G513" s="12" t="s">
        <v>1461</v>
      </c>
      <c r="H513" s="10" t="s">
        <v>1462</v>
      </c>
      <c r="I513" s="10" t="s">
        <v>272</v>
      </c>
      <c r="J513" s="71" t="s">
        <v>20</v>
      </c>
      <c r="K513" s="71" t="s">
        <v>1463</v>
      </c>
    </row>
    <row r="514" spans="1:11" ht="23.25" customHeight="1" x14ac:dyDescent="0.25">
      <c r="A514" s="81"/>
      <c r="B514" s="71"/>
      <c r="C514" s="74"/>
      <c r="D514" s="75"/>
      <c r="E514" s="71"/>
      <c r="F514" s="10" t="s">
        <v>30</v>
      </c>
      <c r="G514" s="12" t="s">
        <v>1464</v>
      </c>
      <c r="H514" s="12" t="s">
        <v>1465</v>
      </c>
      <c r="I514" s="10" t="s">
        <v>272</v>
      </c>
      <c r="J514" s="71"/>
      <c r="K514" s="71"/>
    </row>
    <row r="515" spans="1:11" ht="23.25" customHeight="1" x14ac:dyDescent="0.25">
      <c r="A515" s="81"/>
      <c r="B515" s="71">
        <v>1</v>
      </c>
      <c r="C515" s="74" t="s">
        <v>1466</v>
      </c>
      <c r="D515" s="75" t="s">
        <v>1467</v>
      </c>
      <c r="E515" s="71" t="s">
        <v>880</v>
      </c>
      <c r="F515" s="10" t="s">
        <v>16</v>
      </c>
      <c r="G515" s="11" t="s">
        <v>1468</v>
      </c>
      <c r="H515" s="10" t="s">
        <v>1469</v>
      </c>
      <c r="I515" s="10" t="s">
        <v>85</v>
      </c>
      <c r="J515" s="71" t="s">
        <v>20</v>
      </c>
      <c r="K515" s="71" t="s">
        <v>433</v>
      </c>
    </row>
    <row r="516" spans="1:11" ht="23.25" customHeight="1" x14ac:dyDescent="0.25">
      <c r="A516" s="81"/>
      <c r="B516" s="71"/>
      <c r="C516" s="74"/>
      <c r="D516" s="75"/>
      <c r="E516" s="71"/>
      <c r="F516" s="12" t="s">
        <v>1176</v>
      </c>
      <c r="G516" s="11" t="s">
        <v>1470</v>
      </c>
      <c r="H516" s="10" t="s">
        <v>1471</v>
      </c>
      <c r="I516" s="10" t="s">
        <v>85</v>
      </c>
      <c r="J516" s="71"/>
      <c r="K516" s="71"/>
    </row>
    <row r="517" spans="1:11" ht="23.25" customHeight="1" x14ac:dyDescent="0.25">
      <c r="A517" s="81"/>
      <c r="B517" s="71">
        <v>2</v>
      </c>
      <c r="C517" s="74" t="s">
        <v>1472</v>
      </c>
      <c r="D517" s="75" t="s">
        <v>1473</v>
      </c>
      <c r="E517" s="71" t="s">
        <v>1474</v>
      </c>
      <c r="F517" s="10" t="s">
        <v>16</v>
      </c>
      <c r="G517" s="11" t="s">
        <v>1475</v>
      </c>
      <c r="H517" s="10" t="s">
        <v>1476</v>
      </c>
      <c r="I517" s="10" t="s">
        <v>85</v>
      </c>
      <c r="J517" s="71" t="s">
        <v>20</v>
      </c>
      <c r="K517" s="71" t="s">
        <v>1477</v>
      </c>
    </row>
    <row r="518" spans="1:11" ht="23.25" customHeight="1" x14ac:dyDescent="0.25">
      <c r="A518" s="81"/>
      <c r="B518" s="71"/>
      <c r="C518" s="74"/>
      <c r="D518" s="75"/>
      <c r="E518" s="71"/>
      <c r="F518" s="12" t="s">
        <v>1176</v>
      </c>
      <c r="G518" s="11" t="s">
        <v>1478</v>
      </c>
      <c r="H518" s="10" t="s">
        <v>1479</v>
      </c>
      <c r="I518" s="10" t="s">
        <v>85</v>
      </c>
      <c r="J518" s="71"/>
      <c r="K518" s="71"/>
    </row>
    <row r="519" spans="1:11" ht="23.25" customHeight="1" x14ac:dyDescent="0.25">
      <c r="A519" s="81"/>
      <c r="B519" s="71">
        <v>3</v>
      </c>
      <c r="C519" s="74" t="s">
        <v>1480</v>
      </c>
      <c r="D519" s="75" t="s">
        <v>1481</v>
      </c>
      <c r="E519" s="71" t="s">
        <v>1482</v>
      </c>
      <c r="F519" s="10" t="s">
        <v>16</v>
      </c>
      <c r="G519" s="11" t="s">
        <v>1483</v>
      </c>
      <c r="H519" s="10" t="s">
        <v>1484</v>
      </c>
      <c r="I519" s="10" t="s">
        <v>184</v>
      </c>
      <c r="J519" s="71" t="s">
        <v>20</v>
      </c>
      <c r="K519" s="71" t="s">
        <v>433</v>
      </c>
    </row>
    <row r="520" spans="1:11" ht="23.25" customHeight="1" x14ac:dyDescent="0.25">
      <c r="A520" s="81"/>
      <c r="B520" s="71"/>
      <c r="C520" s="74"/>
      <c r="D520" s="75"/>
      <c r="E520" s="71"/>
      <c r="F520" s="12" t="s">
        <v>1176</v>
      </c>
      <c r="G520" s="11" t="s">
        <v>1483</v>
      </c>
      <c r="H520" s="10" t="s">
        <v>1485</v>
      </c>
      <c r="I520" s="10" t="s">
        <v>184</v>
      </c>
      <c r="J520" s="71"/>
      <c r="K520" s="71"/>
    </row>
    <row r="521" spans="1:11" ht="23.25" customHeight="1" x14ac:dyDescent="0.25">
      <c r="A521" s="81"/>
      <c r="B521" s="71">
        <v>4</v>
      </c>
      <c r="C521" s="74" t="s">
        <v>1486</v>
      </c>
      <c r="D521" s="75" t="s">
        <v>1487</v>
      </c>
      <c r="E521" s="71" t="s">
        <v>912</v>
      </c>
      <c r="F521" s="10" t="s">
        <v>16</v>
      </c>
      <c r="G521" s="14" t="s">
        <v>1488</v>
      </c>
      <c r="H521" s="10" t="s">
        <v>1489</v>
      </c>
      <c r="I521" s="10" t="s">
        <v>28</v>
      </c>
      <c r="J521" s="71" t="s">
        <v>20</v>
      </c>
      <c r="K521" s="71" t="s">
        <v>1463</v>
      </c>
    </row>
    <row r="522" spans="1:11" ht="23.25" customHeight="1" x14ac:dyDescent="0.25">
      <c r="A522" s="73"/>
      <c r="B522" s="71"/>
      <c r="C522" s="74"/>
      <c r="D522" s="75"/>
      <c r="E522" s="71"/>
      <c r="F522" s="10" t="s">
        <v>30</v>
      </c>
      <c r="G522" s="14" t="s">
        <v>1490</v>
      </c>
      <c r="H522" s="14" t="s">
        <v>1491</v>
      </c>
      <c r="I522" s="10" t="s">
        <v>279</v>
      </c>
      <c r="J522" s="71"/>
      <c r="K522" s="71"/>
    </row>
    <row r="523" spans="1:11" ht="23.25" customHeight="1" x14ac:dyDescent="0.25">
      <c r="A523" s="72" t="s">
        <v>51</v>
      </c>
      <c r="B523" s="71">
        <v>1</v>
      </c>
      <c r="C523" s="74" t="s">
        <v>1492</v>
      </c>
      <c r="D523" s="75" t="s">
        <v>1493</v>
      </c>
      <c r="E523" s="71" t="s">
        <v>769</v>
      </c>
      <c r="F523" s="10" t="s">
        <v>16</v>
      </c>
      <c r="G523" s="10" t="s">
        <v>1494</v>
      </c>
      <c r="H523" s="10" t="s">
        <v>1495</v>
      </c>
      <c r="I523" s="10" t="s">
        <v>272</v>
      </c>
      <c r="J523" s="76" t="s">
        <v>20</v>
      </c>
      <c r="K523" s="71" t="s">
        <v>143</v>
      </c>
    </row>
    <row r="524" spans="1:11" ht="23.25" customHeight="1" x14ac:dyDescent="0.25">
      <c r="A524" s="81"/>
      <c r="B524" s="71"/>
      <c r="C524" s="74"/>
      <c r="D524" s="75"/>
      <c r="E524" s="71"/>
      <c r="F524" s="12" t="s">
        <v>30</v>
      </c>
      <c r="G524" s="10" t="s">
        <v>1496</v>
      </c>
      <c r="H524" s="10" t="s">
        <v>1497</v>
      </c>
      <c r="I524" s="10" t="s">
        <v>272</v>
      </c>
      <c r="J524" s="76"/>
      <c r="K524" s="71"/>
    </row>
    <row r="525" spans="1:11" ht="23.25" customHeight="1" x14ac:dyDescent="0.25">
      <c r="A525" s="81"/>
      <c r="B525" s="71">
        <v>2</v>
      </c>
      <c r="C525" s="74" t="s">
        <v>969</v>
      </c>
      <c r="D525" s="75" t="s">
        <v>1498</v>
      </c>
      <c r="E525" s="71" t="s">
        <v>1323</v>
      </c>
      <c r="F525" s="10" t="s">
        <v>16</v>
      </c>
      <c r="G525" s="11" t="s">
        <v>1499</v>
      </c>
      <c r="H525" s="10" t="s">
        <v>72</v>
      </c>
      <c r="I525" s="10" t="s">
        <v>279</v>
      </c>
      <c r="J525" s="76" t="s">
        <v>20</v>
      </c>
      <c r="K525" s="71" t="s">
        <v>521</v>
      </c>
    </row>
    <row r="526" spans="1:11" ht="23.25" customHeight="1" x14ac:dyDescent="0.25">
      <c r="A526" s="73"/>
      <c r="B526" s="71"/>
      <c r="C526" s="74"/>
      <c r="D526" s="75"/>
      <c r="E526" s="71"/>
      <c r="F526" s="12" t="s">
        <v>30</v>
      </c>
      <c r="G526" s="11" t="s">
        <v>1499</v>
      </c>
      <c r="H526" s="10" t="s">
        <v>72</v>
      </c>
      <c r="I526" s="10" t="s">
        <v>279</v>
      </c>
      <c r="J526" s="76"/>
      <c r="K526" s="71"/>
    </row>
    <row r="527" spans="1:11" ht="23.25" customHeight="1" x14ac:dyDescent="0.25">
      <c r="A527" s="77" t="s">
        <v>59</v>
      </c>
      <c r="B527" s="71">
        <v>1</v>
      </c>
      <c r="C527" s="74" t="s">
        <v>1500</v>
      </c>
      <c r="D527" s="75" t="s">
        <v>1501</v>
      </c>
      <c r="E527" s="71" t="s">
        <v>1502</v>
      </c>
      <c r="F527" s="10" t="s">
        <v>16</v>
      </c>
      <c r="G527" s="14" t="s">
        <v>1503</v>
      </c>
      <c r="H527" s="10" t="s">
        <v>1504</v>
      </c>
      <c r="I527" s="10" t="s">
        <v>85</v>
      </c>
      <c r="J527" s="76" t="s">
        <v>20</v>
      </c>
      <c r="K527" s="71" t="s">
        <v>656</v>
      </c>
    </row>
    <row r="528" spans="1:11" ht="23.25" customHeight="1" x14ac:dyDescent="0.25">
      <c r="A528" s="78"/>
      <c r="B528" s="71"/>
      <c r="C528" s="74"/>
      <c r="D528" s="75"/>
      <c r="E528" s="71"/>
      <c r="F528" s="10" t="s">
        <v>30</v>
      </c>
      <c r="G528" s="14" t="s">
        <v>1505</v>
      </c>
      <c r="H528" s="10" t="s">
        <v>1386</v>
      </c>
      <c r="I528" s="10" t="s">
        <v>85</v>
      </c>
      <c r="J528" s="76"/>
      <c r="K528" s="71"/>
    </row>
    <row r="529" spans="1:11" ht="23.25" customHeight="1" x14ac:dyDescent="0.25">
      <c r="A529" s="78"/>
      <c r="B529" s="71">
        <v>2</v>
      </c>
      <c r="C529" s="74" t="s">
        <v>1506</v>
      </c>
      <c r="D529" s="75" t="s">
        <v>1507</v>
      </c>
      <c r="E529" s="71" t="s">
        <v>1508</v>
      </c>
      <c r="F529" s="10" t="s">
        <v>16</v>
      </c>
      <c r="G529" s="14" t="s">
        <v>1509</v>
      </c>
      <c r="H529" s="10" t="s">
        <v>1510</v>
      </c>
      <c r="I529" s="10" t="s">
        <v>85</v>
      </c>
      <c r="J529" s="76" t="s">
        <v>20</v>
      </c>
      <c r="K529" s="71" t="s">
        <v>656</v>
      </c>
    </row>
    <row r="530" spans="1:11" ht="23.25" customHeight="1" x14ac:dyDescent="0.25">
      <c r="A530" s="78"/>
      <c r="B530" s="71"/>
      <c r="C530" s="74"/>
      <c r="D530" s="75"/>
      <c r="E530" s="71"/>
      <c r="F530" s="10" t="s">
        <v>30</v>
      </c>
      <c r="G530" s="14" t="s">
        <v>1511</v>
      </c>
      <c r="H530" s="12" t="s">
        <v>1512</v>
      </c>
      <c r="I530" s="10" t="s">
        <v>85</v>
      </c>
      <c r="J530" s="76"/>
      <c r="K530" s="71"/>
    </row>
    <row r="531" spans="1:11" ht="23.25" customHeight="1" x14ac:dyDescent="0.25">
      <c r="A531" s="78"/>
      <c r="B531" s="71">
        <v>3</v>
      </c>
      <c r="C531" s="74" t="s">
        <v>1513</v>
      </c>
      <c r="D531" s="75" t="s">
        <v>1514</v>
      </c>
      <c r="E531" s="71" t="s">
        <v>95</v>
      </c>
      <c r="F531" s="10" t="s">
        <v>16</v>
      </c>
      <c r="G531" s="12" t="s">
        <v>1515</v>
      </c>
      <c r="H531" s="11" t="s">
        <v>1003</v>
      </c>
      <c r="I531" s="10" t="s">
        <v>85</v>
      </c>
      <c r="J531" s="76" t="s">
        <v>20</v>
      </c>
      <c r="K531" s="71" t="s">
        <v>656</v>
      </c>
    </row>
    <row r="532" spans="1:11" ht="23.25" customHeight="1" x14ac:dyDescent="0.25">
      <c r="A532" s="78"/>
      <c r="B532" s="71"/>
      <c r="C532" s="74"/>
      <c r="D532" s="75"/>
      <c r="E532" s="71"/>
      <c r="F532" s="10" t="s">
        <v>30</v>
      </c>
      <c r="G532" s="12" t="s">
        <v>1516</v>
      </c>
      <c r="H532" s="14" t="s">
        <v>1517</v>
      </c>
      <c r="I532" s="10" t="s">
        <v>73</v>
      </c>
      <c r="J532" s="76"/>
      <c r="K532" s="71"/>
    </row>
    <row r="533" spans="1:11" ht="23.25" customHeight="1" x14ac:dyDescent="0.25">
      <c r="A533" s="78"/>
      <c r="B533" s="71">
        <v>4</v>
      </c>
      <c r="C533" s="74" t="s">
        <v>1518</v>
      </c>
      <c r="D533" s="75" t="s">
        <v>1519</v>
      </c>
      <c r="E533" s="71" t="s">
        <v>367</v>
      </c>
      <c r="F533" s="10" t="s">
        <v>16</v>
      </c>
      <c r="G533" s="14" t="s">
        <v>1520</v>
      </c>
      <c r="H533" s="11" t="s">
        <v>385</v>
      </c>
      <c r="I533" s="10" t="s">
        <v>147</v>
      </c>
      <c r="J533" s="71" t="s">
        <v>20</v>
      </c>
      <c r="K533" s="71" t="s">
        <v>357</v>
      </c>
    </row>
    <row r="534" spans="1:11" ht="23.25" customHeight="1" x14ac:dyDescent="0.25">
      <c r="A534" s="79"/>
      <c r="B534" s="71"/>
      <c r="C534" s="74"/>
      <c r="D534" s="75"/>
      <c r="E534" s="71"/>
      <c r="F534" s="10" t="s">
        <v>30</v>
      </c>
      <c r="G534" s="14" t="s">
        <v>1520</v>
      </c>
      <c r="H534" s="11" t="s">
        <v>385</v>
      </c>
      <c r="I534" s="10" t="s">
        <v>147</v>
      </c>
      <c r="J534" s="71"/>
      <c r="K534" s="71"/>
    </row>
    <row r="535" spans="1:11" ht="23.25" customHeight="1" x14ac:dyDescent="0.25">
      <c r="A535" s="72" t="s">
        <v>149</v>
      </c>
      <c r="B535" s="71">
        <v>1</v>
      </c>
      <c r="C535" s="74" t="s">
        <v>1521</v>
      </c>
      <c r="D535" s="75" t="s">
        <v>1522</v>
      </c>
      <c r="E535" s="71" t="s">
        <v>1523</v>
      </c>
      <c r="F535" s="10" t="s">
        <v>16</v>
      </c>
      <c r="G535" s="11" t="s">
        <v>1524</v>
      </c>
      <c r="H535" s="11" t="s">
        <v>1525</v>
      </c>
      <c r="I535" s="10" t="s">
        <v>19</v>
      </c>
      <c r="J535" s="76" t="s">
        <v>20</v>
      </c>
      <c r="K535" s="71" t="s">
        <v>670</v>
      </c>
    </row>
    <row r="536" spans="1:11" ht="23.25" customHeight="1" x14ac:dyDescent="0.25">
      <c r="A536" s="81"/>
      <c r="B536" s="71"/>
      <c r="C536" s="74"/>
      <c r="D536" s="75"/>
      <c r="E536" s="71"/>
      <c r="F536" s="10" t="s">
        <v>1526</v>
      </c>
      <c r="G536" s="11" t="s">
        <v>1524</v>
      </c>
      <c r="H536" s="10" t="s">
        <v>1527</v>
      </c>
      <c r="I536" s="10" t="s">
        <v>19</v>
      </c>
      <c r="J536" s="76"/>
      <c r="K536" s="71"/>
    </row>
    <row r="537" spans="1:11" ht="23.25" customHeight="1" x14ac:dyDescent="0.25">
      <c r="A537" s="81"/>
      <c r="B537" s="71">
        <v>2</v>
      </c>
      <c r="C537" s="74" t="s">
        <v>1528</v>
      </c>
      <c r="D537" s="75" t="s">
        <v>1529</v>
      </c>
      <c r="E537" s="71" t="s">
        <v>1530</v>
      </c>
      <c r="F537" s="10" t="s">
        <v>16</v>
      </c>
      <c r="G537" s="14" t="s">
        <v>1531</v>
      </c>
      <c r="H537" s="11" t="s">
        <v>1532</v>
      </c>
      <c r="I537" s="10" t="s">
        <v>85</v>
      </c>
      <c r="J537" s="76" t="s">
        <v>20</v>
      </c>
      <c r="K537" s="71" t="s">
        <v>74</v>
      </c>
    </row>
    <row r="538" spans="1:11" ht="23.25" customHeight="1" x14ac:dyDescent="0.25">
      <c r="A538" s="81"/>
      <c r="B538" s="71"/>
      <c r="C538" s="74"/>
      <c r="D538" s="75"/>
      <c r="E538" s="71"/>
      <c r="F538" s="10" t="s">
        <v>30</v>
      </c>
      <c r="G538" s="76" t="s">
        <v>84</v>
      </c>
      <c r="H538" s="105"/>
      <c r="I538" s="10" t="s">
        <v>85</v>
      </c>
      <c r="J538" s="76"/>
      <c r="K538" s="71"/>
    </row>
    <row r="539" spans="1:11" ht="23.25" customHeight="1" x14ac:dyDescent="0.25">
      <c r="A539" s="81"/>
      <c r="B539" s="71">
        <v>3</v>
      </c>
      <c r="C539" s="74" t="s">
        <v>1533</v>
      </c>
      <c r="D539" s="75" t="str">
        <f>"85888463"</f>
        <v>85888463</v>
      </c>
      <c r="E539" s="71" t="s">
        <v>1534</v>
      </c>
      <c r="F539" s="10" t="s">
        <v>16</v>
      </c>
      <c r="G539" s="10" t="s">
        <v>1535</v>
      </c>
      <c r="H539" s="12" t="s">
        <v>1536</v>
      </c>
      <c r="I539" s="10" t="s">
        <v>272</v>
      </c>
      <c r="J539" s="71" t="s">
        <v>20</v>
      </c>
      <c r="K539" s="71" t="s">
        <v>357</v>
      </c>
    </row>
    <row r="540" spans="1:11" ht="23.25" customHeight="1" x14ac:dyDescent="0.25">
      <c r="A540" s="81"/>
      <c r="B540" s="71"/>
      <c r="C540" s="74"/>
      <c r="D540" s="75"/>
      <c r="E540" s="71"/>
      <c r="F540" s="10" t="s">
        <v>631</v>
      </c>
      <c r="G540" s="10" t="s">
        <v>1537</v>
      </c>
      <c r="H540" s="12" t="s">
        <v>1538</v>
      </c>
      <c r="I540" s="10" t="s">
        <v>272</v>
      </c>
      <c r="J540" s="71"/>
      <c r="K540" s="71"/>
    </row>
    <row r="541" spans="1:11" ht="23.25" customHeight="1" x14ac:dyDescent="0.25">
      <c r="A541" s="81"/>
      <c r="B541" s="71">
        <v>4</v>
      </c>
      <c r="C541" s="74" t="s">
        <v>1539</v>
      </c>
      <c r="D541" s="75" t="s">
        <v>1540</v>
      </c>
      <c r="E541" s="71" t="s">
        <v>1541</v>
      </c>
      <c r="F541" s="10" t="s">
        <v>16</v>
      </c>
      <c r="G541" s="14" t="s">
        <v>1542</v>
      </c>
      <c r="H541" s="11" t="s">
        <v>820</v>
      </c>
      <c r="I541" s="10" t="s">
        <v>73</v>
      </c>
      <c r="J541" s="76" t="s">
        <v>20</v>
      </c>
      <c r="K541" s="71" t="s">
        <v>550</v>
      </c>
    </row>
    <row r="542" spans="1:11" ht="23.25" customHeight="1" x14ac:dyDescent="0.25">
      <c r="A542" s="73"/>
      <c r="B542" s="71"/>
      <c r="C542" s="74"/>
      <c r="D542" s="75"/>
      <c r="E542" s="71"/>
      <c r="F542" s="10" t="s">
        <v>30</v>
      </c>
      <c r="G542" s="76" t="s">
        <v>84</v>
      </c>
      <c r="H542" s="105"/>
      <c r="I542" s="10" t="s">
        <v>85</v>
      </c>
      <c r="J542" s="76"/>
      <c r="K542" s="71"/>
    </row>
    <row r="543" spans="1:11" ht="42.75" customHeight="1" x14ac:dyDescent="0.25">
      <c r="A543" s="16" t="s">
        <v>1543</v>
      </c>
      <c r="B543" s="1">
        <v>1</v>
      </c>
      <c r="C543" s="16" t="s">
        <v>1544</v>
      </c>
      <c r="D543" s="15" t="str">
        <f>"92677715"</f>
        <v>92677715</v>
      </c>
      <c r="E543" s="28" t="s">
        <v>1545</v>
      </c>
      <c r="F543" s="10" t="s">
        <v>16</v>
      </c>
      <c r="G543" s="14" t="s">
        <v>1546</v>
      </c>
      <c r="H543" s="10" t="s">
        <v>1547</v>
      </c>
      <c r="I543" s="10" t="s">
        <v>73</v>
      </c>
      <c r="J543" s="1" t="s">
        <v>20</v>
      </c>
      <c r="K543" s="2"/>
    </row>
    <row r="544" spans="1:11" ht="42.75" customHeight="1" x14ac:dyDescent="0.25">
      <c r="A544" s="72" t="s">
        <v>375</v>
      </c>
      <c r="B544" s="24">
        <v>1</v>
      </c>
      <c r="C544" s="10" t="s">
        <v>1548</v>
      </c>
      <c r="D544" s="15" t="s">
        <v>1549</v>
      </c>
      <c r="E544" s="1" t="s">
        <v>377</v>
      </c>
      <c r="F544" s="10" t="s">
        <v>16</v>
      </c>
      <c r="G544" s="12" t="s">
        <v>1550</v>
      </c>
      <c r="H544" s="12" t="s">
        <v>1329</v>
      </c>
      <c r="I544" s="10" t="s">
        <v>85</v>
      </c>
      <c r="J544" s="2" t="s">
        <v>20</v>
      </c>
      <c r="K544" s="2"/>
    </row>
    <row r="545" spans="1:11" ht="42.75" customHeight="1" x14ac:dyDescent="0.25">
      <c r="A545" s="81"/>
      <c r="B545" s="24">
        <v>2</v>
      </c>
      <c r="C545" s="10" t="s">
        <v>969</v>
      </c>
      <c r="D545" s="15" t="s">
        <v>1551</v>
      </c>
      <c r="E545" s="1" t="s">
        <v>377</v>
      </c>
      <c r="F545" s="10" t="s">
        <v>16</v>
      </c>
      <c r="G545" s="12" t="s">
        <v>1552</v>
      </c>
      <c r="H545" s="12" t="s">
        <v>1553</v>
      </c>
      <c r="I545" s="10" t="s">
        <v>147</v>
      </c>
      <c r="J545" s="2" t="s">
        <v>20</v>
      </c>
      <c r="K545" s="2"/>
    </row>
    <row r="546" spans="1:11" ht="42.75" customHeight="1" x14ac:dyDescent="0.25">
      <c r="A546" s="81"/>
      <c r="B546" s="24">
        <v>3</v>
      </c>
      <c r="C546" s="10" t="s">
        <v>1554</v>
      </c>
      <c r="D546" s="15" t="str">
        <f>"44928749"</f>
        <v>44928749</v>
      </c>
      <c r="E546" s="1" t="s">
        <v>377</v>
      </c>
      <c r="F546" s="10" t="s">
        <v>16</v>
      </c>
      <c r="G546" s="12" t="s">
        <v>1555</v>
      </c>
      <c r="H546" s="12" t="s">
        <v>1556</v>
      </c>
      <c r="I546" s="10" t="s">
        <v>85</v>
      </c>
      <c r="J546" s="2" t="s">
        <v>20</v>
      </c>
      <c r="K546" s="2"/>
    </row>
    <row r="547" spans="1:11" ht="42.75" customHeight="1" x14ac:dyDescent="0.25">
      <c r="A547" s="81"/>
      <c r="B547" s="24">
        <v>4</v>
      </c>
      <c r="C547" s="10" t="s">
        <v>1557</v>
      </c>
      <c r="D547" s="15" t="str">
        <f>"38233805"</f>
        <v>38233805</v>
      </c>
      <c r="E547" s="1" t="s">
        <v>377</v>
      </c>
      <c r="F547" s="10" t="s">
        <v>16</v>
      </c>
      <c r="G547" s="12" t="s">
        <v>1558</v>
      </c>
      <c r="H547" s="12" t="s">
        <v>1559</v>
      </c>
      <c r="I547" s="10" t="s">
        <v>85</v>
      </c>
      <c r="J547" s="2" t="s">
        <v>20</v>
      </c>
      <c r="K547" s="2"/>
    </row>
    <row r="548" spans="1:11" ht="42.75" customHeight="1" x14ac:dyDescent="0.25">
      <c r="A548" s="81"/>
      <c r="B548" s="24">
        <v>5</v>
      </c>
      <c r="C548" s="10" t="s">
        <v>1560</v>
      </c>
      <c r="D548" s="15" t="str">
        <f>"82302769"</f>
        <v>82302769</v>
      </c>
      <c r="E548" s="1" t="s">
        <v>740</v>
      </c>
      <c r="F548" s="10" t="s">
        <v>16</v>
      </c>
      <c r="G548" s="10" t="s">
        <v>1561</v>
      </c>
      <c r="H548" s="12" t="s">
        <v>1562</v>
      </c>
      <c r="I548" s="10" t="s">
        <v>147</v>
      </c>
      <c r="J548" s="2" t="s">
        <v>20</v>
      </c>
      <c r="K548" s="2"/>
    </row>
    <row r="549" spans="1:11" ht="42.75" customHeight="1" x14ac:dyDescent="0.25">
      <c r="A549" s="81"/>
      <c r="B549" s="24">
        <v>6</v>
      </c>
      <c r="C549" s="10" t="s">
        <v>1563</v>
      </c>
      <c r="D549" s="15" t="s">
        <v>1564</v>
      </c>
      <c r="E549" s="1" t="s">
        <v>744</v>
      </c>
      <c r="F549" s="10" t="s">
        <v>16</v>
      </c>
      <c r="G549" s="11" t="s">
        <v>1565</v>
      </c>
      <c r="H549" s="12" t="s">
        <v>1448</v>
      </c>
      <c r="I549" s="10" t="s">
        <v>85</v>
      </c>
      <c r="J549" s="2" t="s">
        <v>20</v>
      </c>
      <c r="K549" s="2"/>
    </row>
    <row r="550" spans="1:11" ht="42.75" customHeight="1" x14ac:dyDescent="0.25">
      <c r="A550" s="81"/>
      <c r="B550" s="24">
        <v>7</v>
      </c>
      <c r="C550" s="10" t="s">
        <v>1566</v>
      </c>
      <c r="D550" s="15" t="s">
        <v>1567</v>
      </c>
      <c r="E550" s="1" t="s">
        <v>748</v>
      </c>
      <c r="F550" s="10" t="s">
        <v>16</v>
      </c>
      <c r="G550" s="11" t="s">
        <v>1568</v>
      </c>
      <c r="H550" s="12" t="s">
        <v>212</v>
      </c>
      <c r="I550" s="10" t="s">
        <v>85</v>
      </c>
      <c r="J550" s="2" t="s">
        <v>20</v>
      </c>
      <c r="K550" s="2"/>
    </row>
    <row r="551" spans="1:11" ht="42.75" customHeight="1" x14ac:dyDescent="0.25">
      <c r="A551" s="81"/>
      <c r="B551" s="24">
        <v>8</v>
      </c>
      <c r="C551" s="10" t="s">
        <v>1569</v>
      </c>
      <c r="D551" s="15" t="s">
        <v>1570</v>
      </c>
      <c r="E551" s="1" t="s">
        <v>1147</v>
      </c>
      <c r="F551" s="10" t="s">
        <v>16</v>
      </c>
      <c r="G551" s="11" t="s">
        <v>1571</v>
      </c>
      <c r="H551" s="12" t="s">
        <v>1572</v>
      </c>
      <c r="I551" s="10" t="s">
        <v>272</v>
      </c>
      <c r="J551" s="2" t="s">
        <v>20</v>
      </c>
      <c r="K551" s="2"/>
    </row>
    <row r="552" spans="1:11" ht="42.75" customHeight="1" x14ac:dyDescent="0.25">
      <c r="A552" s="81"/>
      <c r="B552" s="24">
        <v>9</v>
      </c>
      <c r="C552" s="10" t="s">
        <v>1573</v>
      </c>
      <c r="D552" s="15" t="s">
        <v>1574</v>
      </c>
      <c r="E552" s="1" t="s">
        <v>757</v>
      </c>
      <c r="F552" s="10" t="s">
        <v>16</v>
      </c>
      <c r="G552" s="11" t="s">
        <v>1575</v>
      </c>
      <c r="H552" s="12" t="s">
        <v>1576</v>
      </c>
      <c r="I552" s="10" t="s">
        <v>279</v>
      </c>
      <c r="J552" s="2" t="s">
        <v>20</v>
      </c>
      <c r="K552" s="2"/>
    </row>
    <row r="553" spans="1:11" ht="42.75" customHeight="1" x14ac:dyDescent="0.25">
      <c r="A553" s="81"/>
      <c r="B553" s="24">
        <v>10</v>
      </c>
      <c r="C553" s="10" t="s">
        <v>1577</v>
      </c>
      <c r="D553" s="15" t="s">
        <v>1578</v>
      </c>
      <c r="E553" s="1" t="s">
        <v>1579</v>
      </c>
      <c r="F553" s="10" t="s">
        <v>16</v>
      </c>
      <c r="G553" s="11" t="s">
        <v>1580</v>
      </c>
      <c r="H553" s="12" t="s">
        <v>1581</v>
      </c>
      <c r="I553" s="10" t="s">
        <v>85</v>
      </c>
      <c r="J553" s="2" t="s">
        <v>20</v>
      </c>
      <c r="K553" s="2"/>
    </row>
    <row r="554" spans="1:11" ht="42.75" customHeight="1" x14ac:dyDescent="0.25">
      <c r="A554" s="81"/>
      <c r="B554" s="24">
        <v>11</v>
      </c>
      <c r="C554" s="10" t="s">
        <v>1582</v>
      </c>
      <c r="D554" s="15" t="s">
        <v>1583</v>
      </c>
      <c r="E554" s="1" t="s">
        <v>757</v>
      </c>
      <c r="F554" s="10" t="s">
        <v>16</v>
      </c>
      <c r="G554" s="11" t="s">
        <v>1584</v>
      </c>
      <c r="H554" s="12" t="s">
        <v>820</v>
      </c>
      <c r="I554" s="10" t="s">
        <v>85</v>
      </c>
      <c r="J554" s="2" t="s">
        <v>20</v>
      </c>
      <c r="K554" s="2"/>
    </row>
    <row r="555" spans="1:11" ht="42.75" customHeight="1" x14ac:dyDescent="0.25">
      <c r="A555" s="81"/>
      <c r="B555" s="24">
        <v>12</v>
      </c>
      <c r="C555" s="10" t="s">
        <v>1585</v>
      </c>
      <c r="D555" s="15" t="s">
        <v>1586</v>
      </c>
      <c r="E555" s="1" t="s">
        <v>757</v>
      </c>
      <c r="F555" s="10" t="s">
        <v>16</v>
      </c>
      <c r="G555" s="11" t="s">
        <v>1587</v>
      </c>
      <c r="H555" s="12" t="s">
        <v>1588</v>
      </c>
      <c r="I555" s="10" t="s">
        <v>272</v>
      </c>
      <c r="J555" s="2" t="s">
        <v>20</v>
      </c>
      <c r="K555" s="2"/>
    </row>
    <row r="556" spans="1:11" ht="42.75" customHeight="1" x14ac:dyDescent="0.25">
      <c r="A556" s="81"/>
      <c r="B556" s="24">
        <v>13</v>
      </c>
      <c r="C556" s="10" t="s">
        <v>1589</v>
      </c>
      <c r="D556" s="15" t="s">
        <v>1590</v>
      </c>
      <c r="E556" s="1" t="s">
        <v>1591</v>
      </c>
      <c r="F556" s="10" t="s">
        <v>16</v>
      </c>
      <c r="G556" s="11">
        <v>105573</v>
      </c>
      <c r="H556" s="12" t="s">
        <v>1592</v>
      </c>
      <c r="I556" s="10" t="s">
        <v>608</v>
      </c>
      <c r="J556" s="2" t="s">
        <v>20</v>
      </c>
      <c r="K556" s="2"/>
    </row>
    <row r="557" spans="1:11" ht="42.75" customHeight="1" x14ac:dyDescent="0.25">
      <c r="A557" s="81"/>
      <c r="B557" s="24">
        <v>14</v>
      </c>
      <c r="C557" s="10" t="s">
        <v>1593</v>
      </c>
      <c r="D557" s="15" t="s">
        <v>1594</v>
      </c>
      <c r="E557" s="1" t="s">
        <v>1579</v>
      </c>
      <c r="F557" s="10" t="s">
        <v>16</v>
      </c>
      <c r="G557" s="11" t="s">
        <v>1595</v>
      </c>
      <c r="H557" s="12" t="s">
        <v>820</v>
      </c>
      <c r="I557" s="10" t="s">
        <v>85</v>
      </c>
      <c r="J557" s="2" t="s">
        <v>20</v>
      </c>
      <c r="K557" s="2"/>
    </row>
    <row r="558" spans="1:11" ht="42.75" customHeight="1" x14ac:dyDescent="0.25">
      <c r="A558" s="81"/>
      <c r="B558" s="24">
        <v>15</v>
      </c>
      <c r="C558" s="10" t="s">
        <v>1596</v>
      </c>
      <c r="D558" s="15" t="s">
        <v>1597</v>
      </c>
      <c r="E558" s="1" t="s">
        <v>1598</v>
      </c>
      <c r="F558" s="10" t="s">
        <v>16</v>
      </c>
      <c r="G558" s="11" t="s">
        <v>1599</v>
      </c>
      <c r="H558" s="12" t="s">
        <v>1600</v>
      </c>
      <c r="I558" s="10" t="s">
        <v>85</v>
      </c>
      <c r="J558" s="2" t="s">
        <v>20</v>
      </c>
      <c r="K558" s="2"/>
    </row>
    <row r="559" spans="1:11" ht="42.75" customHeight="1" x14ac:dyDescent="0.25">
      <c r="A559" s="81"/>
      <c r="B559" s="24">
        <v>16</v>
      </c>
      <c r="C559" s="10" t="s">
        <v>1601</v>
      </c>
      <c r="D559" s="15" t="s">
        <v>1602</v>
      </c>
      <c r="E559" s="1" t="s">
        <v>757</v>
      </c>
      <c r="F559" s="10" t="s">
        <v>16</v>
      </c>
      <c r="G559" s="11">
        <v>100330</v>
      </c>
      <c r="H559" s="12" t="s">
        <v>214</v>
      </c>
      <c r="I559" s="10" t="s">
        <v>608</v>
      </c>
      <c r="J559" s="2" t="s">
        <v>20</v>
      </c>
      <c r="K559" s="2"/>
    </row>
    <row r="560" spans="1:11" ht="42.75" customHeight="1" x14ac:dyDescent="0.25">
      <c r="A560" s="81"/>
      <c r="B560" s="24">
        <v>17</v>
      </c>
      <c r="C560" s="40" t="s">
        <v>1603</v>
      </c>
      <c r="D560" s="15" t="s">
        <v>1604</v>
      </c>
      <c r="E560" s="1" t="s">
        <v>809</v>
      </c>
      <c r="F560" s="10" t="s">
        <v>16</v>
      </c>
      <c r="G560" s="10" t="s">
        <v>1605</v>
      </c>
      <c r="H560" s="12" t="s">
        <v>1606</v>
      </c>
      <c r="I560" s="10" t="s">
        <v>407</v>
      </c>
      <c r="J560" s="2" t="s">
        <v>20</v>
      </c>
      <c r="K560" s="2"/>
    </row>
    <row r="561" spans="1:11" ht="42.75" customHeight="1" x14ac:dyDescent="0.25">
      <c r="A561" s="81"/>
      <c r="B561" s="24">
        <v>18</v>
      </c>
      <c r="C561" s="40" t="s">
        <v>1607</v>
      </c>
      <c r="D561" s="15" t="s">
        <v>1608</v>
      </c>
      <c r="E561" s="1" t="s">
        <v>809</v>
      </c>
      <c r="F561" s="10" t="s">
        <v>16</v>
      </c>
      <c r="G561" s="10" t="s">
        <v>1609</v>
      </c>
      <c r="H561" s="12" t="s">
        <v>1610</v>
      </c>
      <c r="I561" s="10" t="s">
        <v>407</v>
      </c>
      <c r="J561" s="2" t="s">
        <v>20</v>
      </c>
      <c r="K561" s="2"/>
    </row>
    <row r="562" spans="1:11" ht="42.75" customHeight="1" x14ac:dyDescent="0.25">
      <c r="A562" s="81"/>
      <c r="B562" s="24">
        <v>19</v>
      </c>
      <c r="C562" s="40" t="s">
        <v>1611</v>
      </c>
      <c r="D562" s="15" t="s">
        <v>1612</v>
      </c>
      <c r="E562" s="1" t="s">
        <v>809</v>
      </c>
      <c r="F562" s="10" t="s">
        <v>16</v>
      </c>
      <c r="G562" s="11">
        <v>49810</v>
      </c>
      <c r="H562" s="12" t="s">
        <v>1613</v>
      </c>
      <c r="I562" s="10" t="s">
        <v>407</v>
      </c>
      <c r="J562" s="2" t="s">
        <v>20</v>
      </c>
      <c r="K562" s="2"/>
    </row>
    <row r="563" spans="1:11" ht="42.75" customHeight="1" x14ac:dyDescent="0.25">
      <c r="A563" s="81"/>
      <c r="B563" s="24">
        <v>20</v>
      </c>
      <c r="C563" s="40" t="s">
        <v>1614</v>
      </c>
      <c r="D563" s="15" t="s">
        <v>1615</v>
      </c>
      <c r="E563" s="1" t="s">
        <v>1616</v>
      </c>
      <c r="F563" s="10" t="s">
        <v>16</v>
      </c>
      <c r="G563" s="10" t="s">
        <v>1617</v>
      </c>
      <c r="H563" s="12" t="s">
        <v>1618</v>
      </c>
      <c r="I563" s="10" t="s">
        <v>407</v>
      </c>
      <c r="J563" s="2" t="s">
        <v>20</v>
      </c>
      <c r="K563" s="2"/>
    </row>
    <row r="564" spans="1:11" ht="42.75" customHeight="1" x14ac:dyDescent="0.25">
      <c r="A564" s="81"/>
      <c r="B564" s="24">
        <v>21</v>
      </c>
      <c r="C564" s="40" t="s">
        <v>1619</v>
      </c>
      <c r="D564" s="15" t="s">
        <v>1620</v>
      </c>
      <c r="E564" s="1" t="s">
        <v>499</v>
      </c>
      <c r="F564" s="10" t="s">
        <v>16</v>
      </c>
      <c r="G564" s="10" t="s">
        <v>1621</v>
      </c>
      <c r="H564" s="41">
        <v>44726</v>
      </c>
      <c r="I564" s="10" t="s">
        <v>407</v>
      </c>
      <c r="J564" s="2" t="s">
        <v>20</v>
      </c>
      <c r="K564" s="2"/>
    </row>
    <row r="565" spans="1:11" ht="42.75" customHeight="1" x14ac:dyDescent="0.25">
      <c r="A565" s="81"/>
      <c r="B565" s="24">
        <v>22</v>
      </c>
      <c r="C565" s="40" t="s">
        <v>1622</v>
      </c>
      <c r="D565" s="15" t="s">
        <v>1623</v>
      </c>
      <c r="E565" s="1" t="s">
        <v>1168</v>
      </c>
      <c r="F565" s="10" t="s">
        <v>16</v>
      </c>
      <c r="G565" s="10" t="s">
        <v>1624</v>
      </c>
      <c r="H565" s="41" t="s">
        <v>1296</v>
      </c>
      <c r="I565" s="10" t="s">
        <v>407</v>
      </c>
      <c r="J565" s="2" t="s">
        <v>20</v>
      </c>
      <c r="K565" s="2"/>
    </row>
    <row r="566" spans="1:11" ht="42.75" customHeight="1" x14ac:dyDescent="0.25">
      <c r="A566" s="81"/>
      <c r="B566" s="24">
        <v>23</v>
      </c>
      <c r="C566" s="40" t="s">
        <v>1625</v>
      </c>
      <c r="D566" s="15" t="s">
        <v>1626</v>
      </c>
      <c r="E566" s="1" t="s">
        <v>401</v>
      </c>
      <c r="F566" s="10" t="s">
        <v>16</v>
      </c>
      <c r="G566" s="11">
        <v>98105</v>
      </c>
      <c r="H566" s="12" t="s">
        <v>1627</v>
      </c>
      <c r="I566" s="10" t="s">
        <v>147</v>
      </c>
      <c r="J566" s="2" t="s">
        <v>20</v>
      </c>
      <c r="K566" s="2"/>
    </row>
    <row r="567" spans="1:11" ht="42.75" customHeight="1" x14ac:dyDescent="0.25">
      <c r="A567" s="73"/>
      <c r="B567" s="24">
        <v>24</v>
      </c>
      <c r="C567" s="40" t="s">
        <v>1628</v>
      </c>
      <c r="D567" s="15" t="s">
        <v>1629</v>
      </c>
      <c r="E567" s="1" t="s">
        <v>1168</v>
      </c>
      <c r="F567" s="10" t="s">
        <v>16</v>
      </c>
      <c r="G567" s="11">
        <v>49136</v>
      </c>
      <c r="H567" s="12" t="s">
        <v>383</v>
      </c>
      <c r="I567" s="10" t="s">
        <v>407</v>
      </c>
      <c r="J567" s="2" t="s">
        <v>20</v>
      </c>
      <c r="K567" s="2"/>
    </row>
    <row r="568" spans="1:11" ht="42.75" customHeight="1" x14ac:dyDescent="0.25">
      <c r="A568" s="87" t="s">
        <v>1630</v>
      </c>
      <c r="B568" s="88"/>
      <c r="C568" s="88"/>
      <c r="D568" s="88"/>
      <c r="E568" s="89"/>
      <c r="F568" s="90" t="s">
        <v>33</v>
      </c>
      <c r="G568" s="90"/>
      <c r="H568" s="90"/>
      <c r="I568" s="90"/>
      <c r="J568" s="13"/>
      <c r="K568" s="9"/>
    </row>
    <row r="569" spans="1:11" ht="42.75" customHeight="1" x14ac:dyDescent="0.25">
      <c r="A569" s="4" t="s">
        <v>2</v>
      </c>
      <c r="B569" s="5" t="s">
        <v>3</v>
      </c>
      <c r="C569" s="4" t="s">
        <v>4</v>
      </c>
      <c r="D569" s="6" t="s">
        <v>5</v>
      </c>
      <c r="E569" s="5" t="s">
        <v>6</v>
      </c>
      <c r="F569" s="7" t="s">
        <v>7</v>
      </c>
      <c r="G569" s="7" t="s">
        <v>8</v>
      </c>
      <c r="H569" s="8" t="s">
        <v>9</v>
      </c>
      <c r="I569" s="4" t="s">
        <v>10</v>
      </c>
      <c r="J569" s="5" t="s">
        <v>34</v>
      </c>
      <c r="K569" s="9" t="s">
        <v>12</v>
      </c>
    </row>
    <row r="570" spans="1:11" ht="24.75" customHeight="1" x14ac:dyDescent="0.25">
      <c r="A570" s="72" t="s">
        <v>122</v>
      </c>
      <c r="B570" s="71">
        <v>1</v>
      </c>
      <c r="C570" s="74" t="s">
        <v>1631</v>
      </c>
      <c r="D570" s="75" t="s">
        <v>1632</v>
      </c>
      <c r="E570" s="71" t="s">
        <v>1633</v>
      </c>
      <c r="F570" s="10" t="s">
        <v>16</v>
      </c>
      <c r="G570" s="11" t="s">
        <v>1634</v>
      </c>
      <c r="H570" s="11" t="s">
        <v>1635</v>
      </c>
      <c r="I570" s="10" t="s">
        <v>85</v>
      </c>
      <c r="J570" s="76" t="s">
        <v>20</v>
      </c>
      <c r="K570" s="71" t="s">
        <v>429</v>
      </c>
    </row>
    <row r="571" spans="1:11" ht="24.75" customHeight="1" x14ac:dyDescent="0.25">
      <c r="A571" s="81"/>
      <c r="B571" s="71"/>
      <c r="C571" s="74"/>
      <c r="D571" s="75"/>
      <c r="E571" s="71"/>
      <c r="F571" s="10" t="s">
        <v>1176</v>
      </c>
      <c r="G571" s="11" t="s">
        <v>1636</v>
      </c>
      <c r="H571" s="11" t="s">
        <v>1637</v>
      </c>
      <c r="I571" s="10" t="s">
        <v>85</v>
      </c>
      <c r="J571" s="76"/>
      <c r="K571" s="71"/>
    </row>
    <row r="572" spans="1:11" ht="24.75" customHeight="1" x14ac:dyDescent="0.25">
      <c r="A572" s="81"/>
      <c r="B572" s="71">
        <v>2</v>
      </c>
      <c r="C572" s="74" t="s">
        <v>1638</v>
      </c>
      <c r="D572" s="75" t="s">
        <v>1639</v>
      </c>
      <c r="E572" s="71" t="s">
        <v>1640</v>
      </c>
      <c r="F572" s="10" t="s">
        <v>16</v>
      </c>
      <c r="G572" s="11" t="s">
        <v>1641</v>
      </c>
      <c r="H572" s="10" t="s">
        <v>1642</v>
      </c>
      <c r="I572" s="10" t="s">
        <v>1260</v>
      </c>
      <c r="J572" s="76" t="s">
        <v>20</v>
      </c>
      <c r="K572" s="71" t="s">
        <v>1463</v>
      </c>
    </row>
    <row r="573" spans="1:11" ht="24.75" customHeight="1" x14ac:dyDescent="0.25">
      <c r="A573" s="73"/>
      <c r="B573" s="71"/>
      <c r="C573" s="74"/>
      <c r="D573" s="75"/>
      <c r="E573" s="71"/>
      <c r="F573" s="10" t="s">
        <v>30</v>
      </c>
      <c r="G573" s="11" t="s">
        <v>1641</v>
      </c>
      <c r="H573" s="10" t="s">
        <v>1643</v>
      </c>
      <c r="I573" s="10" t="s">
        <v>1260</v>
      </c>
      <c r="J573" s="76"/>
      <c r="K573" s="71"/>
    </row>
    <row r="574" spans="1:11" ht="24.75" customHeight="1" x14ac:dyDescent="0.25">
      <c r="A574" s="72" t="s">
        <v>51</v>
      </c>
      <c r="B574" s="71">
        <v>1</v>
      </c>
      <c r="C574" s="74" t="s">
        <v>1644</v>
      </c>
      <c r="D574" s="75" t="str">
        <f>"80516985"</f>
        <v>80516985</v>
      </c>
      <c r="E574" s="71" t="s">
        <v>1645</v>
      </c>
      <c r="F574" s="10" t="s">
        <v>16</v>
      </c>
      <c r="G574" s="11" t="s">
        <v>1646</v>
      </c>
      <c r="H574" s="10" t="s">
        <v>1647</v>
      </c>
      <c r="I574" s="10" t="s">
        <v>85</v>
      </c>
      <c r="J574" s="76" t="s">
        <v>20</v>
      </c>
      <c r="K574" s="71" t="s">
        <v>1648</v>
      </c>
    </row>
    <row r="575" spans="1:11" ht="24.75" customHeight="1" x14ac:dyDescent="0.25">
      <c r="A575" s="73"/>
      <c r="B575" s="71"/>
      <c r="C575" s="74"/>
      <c r="D575" s="75"/>
      <c r="E575" s="71"/>
      <c r="F575" s="10" t="s">
        <v>30</v>
      </c>
      <c r="G575" s="11" t="s">
        <v>1649</v>
      </c>
      <c r="H575" s="10" t="s">
        <v>1650</v>
      </c>
      <c r="I575" s="10" t="s">
        <v>85</v>
      </c>
      <c r="J575" s="76"/>
      <c r="K575" s="71"/>
    </row>
    <row r="576" spans="1:11" ht="24.75" customHeight="1" x14ac:dyDescent="0.25">
      <c r="A576" s="72" t="s">
        <v>59</v>
      </c>
      <c r="B576" s="71">
        <v>1</v>
      </c>
      <c r="C576" s="74" t="s">
        <v>1651</v>
      </c>
      <c r="D576" s="75" t="str">
        <f>"46142322"</f>
        <v>46142322</v>
      </c>
      <c r="E576" s="71" t="s">
        <v>1652</v>
      </c>
      <c r="F576" s="10" t="s">
        <v>16</v>
      </c>
      <c r="G576" s="10" t="s">
        <v>1653</v>
      </c>
      <c r="H576" s="11" t="s">
        <v>1654</v>
      </c>
      <c r="I576" s="10" t="s">
        <v>272</v>
      </c>
      <c r="J576" s="76" t="s">
        <v>20</v>
      </c>
      <c r="K576" s="71" t="s">
        <v>656</v>
      </c>
    </row>
    <row r="577" spans="1:11" ht="24.75" customHeight="1" x14ac:dyDescent="0.25">
      <c r="A577" s="81"/>
      <c r="B577" s="71"/>
      <c r="C577" s="74"/>
      <c r="D577" s="75"/>
      <c r="E577" s="71"/>
      <c r="F577" s="10" t="s">
        <v>30</v>
      </c>
      <c r="G577" s="10" t="s">
        <v>1655</v>
      </c>
      <c r="H577" s="11" t="s">
        <v>1656</v>
      </c>
      <c r="I577" s="10" t="s">
        <v>272</v>
      </c>
      <c r="J577" s="76"/>
      <c r="K577" s="71"/>
    </row>
    <row r="578" spans="1:11" ht="24.75" customHeight="1" x14ac:dyDescent="0.25">
      <c r="A578" s="81"/>
      <c r="B578" s="71">
        <v>2</v>
      </c>
      <c r="C578" s="74" t="s">
        <v>1657</v>
      </c>
      <c r="D578" s="75" t="str">
        <f>"98704680"</f>
        <v>98704680</v>
      </c>
      <c r="E578" s="71" t="s">
        <v>1658</v>
      </c>
      <c r="F578" s="10" t="s">
        <v>16</v>
      </c>
      <c r="G578" s="11" t="s">
        <v>1659</v>
      </c>
      <c r="H578" s="10" t="s">
        <v>425</v>
      </c>
      <c r="I578" s="10" t="s">
        <v>85</v>
      </c>
      <c r="J578" s="76" t="s">
        <v>20</v>
      </c>
      <c r="K578" s="71" t="s">
        <v>437</v>
      </c>
    </row>
    <row r="579" spans="1:11" ht="24.75" customHeight="1" x14ac:dyDescent="0.25">
      <c r="A579" s="73"/>
      <c r="B579" s="71"/>
      <c r="C579" s="74"/>
      <c r="D579" s="75"/>
      <c r="E579" s="71"/>
      <c r="F579" s="10" t="s">
        <v>631</v>
      </c>
      <c r="G579" s="12" t="s">
        <v>1660</v>
      </c>
      <c r="H579" s="12" t="s">
        <v>748</v>
      </c>
      <c r="I579" s="10" t="s">
        <v>85</v>
      </c>
      <c r="J579" s="76"/>
      <c r="K579" s="71"/>
    </row>
    <row r="580" spans="1:11" ht="24.75" customHeight="1" x14ac:dyDescent="0.25">
      <c r="A580" s="72" t="s">
        <v>149</v>
      </c>
      <c r="B580" s="71">
        <v>1</v>
      </c>
      <c r="C580" s="74" t="s">
        <v>1661</v>
      </c>
      <c r="D580" s="75" t="s">
        <v>1662</v>
      </c>
      <c r="E580" s="71" t="s">
        <v>1663</v>
      </c>
      <c r="F580" s="10" t="s">
        <v>16</v>
      </c>
      <c r="G580" s="11" t="s">
        <v>1659</v>
      </c>
      <c r="H580" s="10" t="s">
        <v>425</v>
      </c>
      <c r="I580" s="10" t="s">
        <v>85</v>
      </c>
      <c r="J580" s="76" t="s">
        <v>20</v>
      </c>
      <c r="K580" s="71" t="s">
        <v>74</v>
      </c>
    </row>
    <row r="581" spans="1:11" ht="24.75" customHeight="1" x14ac:dyDescent="0.25">
      <c r="A581" s="81"/>
      <c r="B581" s="71"/>
      <c r="C581" s="74"/>
      <c r="D581" s="75"/>
      <c r="E581" s="71"/>
      <c r="F581" s="10" t="s">
        <v>30</v>
      </c>
      <c r="G581" s="14" t="s">
        <v>1664</v>
      </c>
      <c r="H581" s="14" t="s">
        <v>1665</v>
      </c>
      <c r="I581" s="10" t="s">
        <v>85</v>
      </c>
      <c r="J581" s="76"/>
      <c r="K581" s="71"/>
    </row>
    <row r="582" spans="1:11" ht="24.75" customHeight="1" x14ac:dyDescent="0.25">
      <c r="A582" s="81"/>
      <c r="B582" s="71">
        <v>2</v>
      </c>
      <c r="C582" s="74" t="s">
        <v>1666</v>
      </c>
      <c r="D582" s="75" t="s">
        <v>1667</v>
      </c>
      <c r="E582" s="71" t="s">
        <v>844</v>
      </c>
      <c r="F582" s="10" t="s">
        <v>16</v>
      </c>
      <c r="G582" s="11" t="s">
        <v>1668</v>
      </c>
      <c r="H582" s="11" t="s">
        <v>1669</v>
      </c>
      <c r="I582" s="10" t="s">
        <v>73</v>
      </c>
      <c r="J582" s="76" t="s">
        <v>20</v>
      </c>
      <c r="K582" s="71" t="s">
        <v>154</v>
      </c>
    </row>
    <row r="583" spans="1:11" ht="24.75" customHeight="1" x14ac:dyDescent="0.25">
      <c r="A583" s="73"/>
      <c r="B583" s="71"/>
      <c r="C583" s="74"/>
      <c r="D583" s="75"/>
      <c r="E583" s="71"/>
      <c r="F583" s="10" t="s">
        <v>30</v>
      </c>
      <c r="G583" s="76" t="s">
        <v>84</v>
      </c>
      <c r="H583" s="76"/>
      <c r="I583" s="10" t="s">
        <v>73</v>
      </c>
      <c r="J583" s="76"/>
      <c r="K583" s="71"/>
    </row>
    <row r="584" spans="1:11" ht="42.75" customHeight="1" x14ac:dyDescent="0.25">
      <c r="A584" s="72" t="s">
        <v>375</v>
      </c>
      <c r="B584" s="24">
        <v>1</v>
      </c>
      <c r="C584" s="10" t="s">
        <v>1670</v>
      </c>
      <c r="D584" s="15" t="str">
        <f>"91039112"</f>
        <v>91039112</v>
      </c>
      <c r="E584" s="1" t="s">
        <v>377</v>
      </c>
      <c r="F584" s="10" t="s">
        <v>16</v>
      </c>
      <c r="G584" s="14" t="s">
        <v>1671</v>
      </c>
      <c r="H584" s="30" t="s">
        <v>1672</v>
      </c>
      <c r="I584" s="10" t="s">
        <v>85</v>
      </c>
      <c r="J584" s="1" t="s">
        <v>20</v>
      </c>
      <c r="K584" s="2"/>
    </row>
    <row r="585" spans="1:11" ht="42.75" customHeight="1" x14ac:dyDescent="0.25">
      <c r="A585" s="81"/>
      <c r="B585" s="24">
        <v>2</v>
      </c>
      <c r="C585" s="10" t="s">
        <v>1673</v>
      </c>
      <c r="D585" s="15" t="str">
        <f>"46016220"</f>
        <v>46016220</v>
      </c>
      <c r="E585" s="1" t="s">
        <v>377</v>
      </c>
      <c r="F585" s="10" t="s">
        <v>16</v>
      </c>
      <c r="G585" s="12" t="s">
        <v>1674</v>
      </c>
      <c r="H585" s="12" t="s">
        <v>1675</v>
      </c>
      <c r="I585" s="10" t="s">
        <v>279</v>
      </c>
      <c r="J585" s="1" t="s">
        <v>20</v>
      </c>
      <c r="K585" s="2"/>
    </row>
    <row r="586" spans="1:11" ht="42.75" customHeight="1" x14ac:dyDescent="0.25">
      <c r="A586" s="81"/>
      <c r="B586" s="24">
        <v>3</v>
      </c>
      <c r="C586" s="17" t="s">
        <v>1676</v>
      </c>
      <c r="D586" s="15" t="str">
        <f>"08654032"</f>
        <v>08654032</v>
      </c>
      <c r="E586" s="24" t="s">
        <v>377</v>
      </c>
      <c r="F586" s="10" t="s">
        <v>16</v>
      </c>
      <c r="G586" s="23">
        <v>65406</v>
      </c>
      <c r="H586" s="25" t="s">
        <v>1677</v>
      </c>
      <c r="I586" s="23" t="s">
        <v>1678</v>
      </c>
      <c r="J586" s="1" t="s">
        <v>20</v>
      </c>
      <c r="K586" s="2"/>
    </row>
    <row r="587" spans="1:11" ht="42.75" customHeight="1" x14ac:dyDescent="0.25">
      <c r="A587" s="81"/>
      <c r="B587" s="24">
        <v>4</v>
      </c>
      <c r="C587" s="17" t="s">
        <v>1679</v>
      </c>
      <c r="D587" s="15" t="str">
        <f>"01241606"</f>
        <v>01241606</v>
      </c>
      <c r="E587" s="24" t="s">
        <v>389</v>
      </c>
      <c r="F587" s="10" t="s">
        <v>16</v>
      </c>
      <c r="G587" s="23" t="s">
        <v>1680</v>
      </c>
      <c r="H587" s="25" t="s">
        <v>1425</v>
      </c>
      <c r="I587" s="23" t="s">
        <v>85</v>
      </c>
      <c r="J587" s="1" t="s">
        <v>20</v>
      </c>
      <c r="K587" s="2"/>
    </row>
    <row r="588" spans="1:11" ht="42.75" customHeight="1" x14ac:dyDescent="0.25">
      <c r="A588" s="81"/>
      <c r="B588" s="24">
        <v>5</v>
      </c>
      <c r="C588" s="17" t="s">
        <v>1681</v>
      </c>
      <c r="D588" s="15" t="str">
        <f>"84124156"</f>
        <v>84124156</v>
      </c>
      <c r="E588" s="24" t="s">
        <v>761</v>
      </c>
      <c r="F588" s="10" t="s">
        <v>16</v>
      </c>
      <c r="G588" s="23">
        <v>52538</v>
      </c>
      <c r="H588" s="25" t="s">
        <v>1682</v>
      </c>
      <c r="I588" s="23" t="s">
        <v>1683</v>
      </c>
      <c r="J588" s="1" t="s">
        <v>20</v>
      </c>
      <c r="K588" s="2"/>
    </row>
    <row r="589" spans="1:11" ht="42.75" customHeight="1" x14ac:dyDescent="0.25">
      <c r="A589" s="81"/>
      <c r="B589" s="24">
        <v>6</v>
      </c>
      <c r="C589" s="17" t="s">
        <v>1684</v>
      </c>
      <c r="D589" s="15" t="str">
        <f>"96206100"</f>
        <v>96206100</v>
      </c>
      <c r="E589" s="24" t="s">
        <v>1384</v>
      </c>
      <c r="F589" s="10" t="s">
        <v>16</v>
      </c>
      <c r="G589" s="23" t="s">
        <v>1685</v>
      </c>
      <c r="H589" s="25" t="s">
        <v>1114</v>
      </c>
      <c r="I589" s="23" t="s">
        <v>85</v>
      </c>
      <c r="J589" s="1" t="s">
        <v>20</v>
      </c>
      <c r="K589" s="2"/>
    </row>
    <row r="590" spans="1:11" ht="42.75" customHeight="1" x14ac:dyDescent="0.25">
      <c r="A590" s="81"/>
      <c r="B590" s="24">
        <v>7</v>
      </c>
      <c r="C590" s="42" t="s">
        <v>1686</v>
      </c>
      <c r="D590" s="15" t="str">
        <f>"48097639"</f>
        <v>48097639</v>
      </c>
      <c r="E590" s="24" t="s">
        <v>1687</v>
      </c>
      <c r="F590" s="10" t="s">
        <v>16</v>
      </c>
      <c r="G590" s="23">
        <v>46664</v>
      </c>
      <c r="H590" s="25" t="s">
        <v>1559</v>
      </c>
      <c r="I590" s="23" t="s">
        <v>407</v>
      </c>
      <c r="J590" s="1" t="s">
        <v>20</v>
      </c>
      <c r="K590" s="2"/>
    </row>
    <row r="591" spans="1:11" ht="42.75" customHeight="1" x14ac:dyDescent="0.25">
      <c r="A591" s="81"/>
      <c r="B591" s="24">
        <v>8</v>
      </c>
      <c r="C591" s="42" t="s">
        <v>1688</v>
      </c>
      <c r="D591" s="15" t="str">
        <f>"98554518"</f>
        <v>98554518</v>
      </c>
      <c r="E591" s="24" t="s">
        <v>1428</v>
      </c>
      <c r="F591" s="10" t="s">
        <v>16</v>
      </c>
      <c r="G591" s="23" t="s">
        <v>1689</v>
      </c>
      <c r="H591" s="25" t="s">
        <v>1690</v>
      </c>
      <c r="I591" s="23" t="s">
        <v>407</v>
      </c>
      <c r="J591" s="1" t="s">
        <v>20</v>
      </c>
      <c r="K591" s="2"/>
    </row>
    <row r="592" spans="1:11" ht="42.75" customHeight="1" x14ac:dyDescent="0.25">
      <c r="A592" s="73"/>
      <c r="B592" s="24">
        <v>9</v>
      </c>
      <c r="C592" s="42" t="s">
        <v>1691</v>
      </c>
      <c r="D592" s="15" t="str">
        <f>"92269246"</f>
        <v>92269246</v>
      </c>
      <c r="E592" s="24" t="s">
        <v>230</v>
      </c>
      <c r="F592" s="10" t="s">
        <v>16</v>
      </c>
      <c r="G592" s="23" t="s">
        <v>1692</v>
      </c>
      <c r="H592" s="25" t="s">
        <v>1693</v>
      </c>
      <c r="I592" s="23" t="s">
        <v>272</v>
      </c>
      <c r="J592" s="1" t="s">
        <v>20</v>
      </c>
      <c r="K592" s="2"/>
    </row>
    <row r="593" spans="1:11" ht="42.75" customHeight="1" x14ac:dyDescent="0.25">
      <c r="A593" s="87" t="s">
        <v>1694</v>
      </c>
      <c r="B593" s="88"/>
      <c r="C593" s="88"/>
      <c r="D593" s="88"/>
      <c r="E593" s="89"/>
      <c r="F593" s="90" t="s">
        <v>33</v>
      </c>
      <c r="G593" s="90"/>
      <c r="H593" s="90"/>
      <c r="I593" s="90"/>
      <c r="J593" s="13"/>
      <c r="K593" s="9"/>
    </row>
    <row r="594" spans="1:11" ht="42.75" customHeight="1" x14ac:dyDescent="0.25">
      <c r="A594" s="4" t="s">
        <v>2</v>
      </c>
      <c r="B594" s="5" t="s">
        <v>3</v>
      </c>
      <c r="C594" s="4" t="s">
        <v>4</v>
      </c>
      <c r="D594" s="6" t="s">
        <v>5</v>
      </c>
      <c r="E594" s="5" t="s">
        <v>6</v>
      </c>
      <c r="F594" s="7" t="s">
        <v>7</v>
      </c>
      <c r="G594" s="7" t="s">
        <v>8</v>
      </c>
      <c r="H594" s="8" t="s">
        <v>9</v>
      </c>
      <c r="I594" s="4" t="s">
        <v>10</v>
      </c>
      <c r="J594" s="5" t="s">
        <v>34</v>
      </c>
      <c r="K594" s="9" t="s">
        <v>12</v>
      </c>
    </row>
    <row r="595" spans="1:11" ht="21" customHeight="1" x14ac:dyDescent="0.25">
      <c r="A595" s="72" t="s">
        <v>122</v>
      </c>
      <c r="B595" s="71">
        <v>1</v>
      </c>
      <c r="C595" s="74" t="s">
        <v>1695</v>
      </c>
      <c r="D595" s="75" t="s">
        <v>1696</v>
      </c>
      <c r="E595" s="71" t="s">
        <v>1296</v>
      </c>
      <c r="F595" s="10" t="s">
        <v>16</v>
      </c>
      <c r="G595" s="11" t="s">
        <v>1697</v>
      </c>
      <c r="H595" s="10" t="s">
        <v>1698</v>
      </c>
      <c r="I595" s="10" t="s">
        <v>85</v>
      </c>
      <c r="J595" s="76" t="s">
        <v>20</v>
      </c>
      <c r="K595" s="71" t="s">
        <v>605</v>
      </c>
    </row>
    <row r="596" spans="1:11" ht="21" customHeight="1" x14ac:dyDescent="0.25">
      <c r="A596" s="81"/>
      <c r="B596" s="71"/>
      <c r="C596" s="74"/>
      <c r="D596" s="75"/>
      <c r="E596" s="71"/>
      <c r="F596" s="10" t="s">
        <v>1176</v>
      </c>
      <c r="G596" s="11" t="s">
        <v>1699</v>
      </c>
      <c r="H596" s="10" t="s">
        <v>1700</v>
      </c>
      <c r="I596" s="10" t="s">
        <v>85</v>
      </c>
      <c r="J596" s="76"/>
      <c r="K596" s="71"/>
    </row>
    <row r="597" spans="1:11" ht="21" customHeight="1" x14ac:dyDescent="0.25">
      <c r="A597" s="81"/>
      <c r="B597" s="71">
        <v>2</v>
      </c>
      <c r="C597" s="74" t="s">
        <v>2293</v>
      </c>
      <c r="D597" s="75">
        <v>764380</v>
      </c>
      <c r="E597" s="71" t="s">
        <v>2294</v>
      </c>
      <c r="F597" s="10" t="s">
        <v>16</v>
      </c>
      <c r="G597" s="11">
        <v>23210</v>
      </c>
      <c r="H597" s="11" t="s">
        <v>2295</v>
      </c>
      <c r="I597" s="10" t="s">
        <v>85</v>
      </c>
      <c r="J597" s="76" t="s">
        <v>20</v>
      </c>
      <c r="K597" s="71" t="s">
        <v>323</v>
      </c>
    </row>
    <row r="598" spans="1:11" ht="21" customHeight="1" x14ac:dyDescent="0.25">
      <c r="A598" s="73"/>
      <c r="B598" s="71"/>
      <c r="C598" s="74"/>
      <c r="D598" s="75"/>
      <c r="E598" s="71"/>
      <c r="F598" s="10" t="s">
        <v>1176</v>
      </c>
      <c r="G598" s="11" t="s">
        <v>2296</v>
      </c>
      <c r="H598" s="11" t="s">
        <v>2297</v>
      </c>
      <c r="I598" s="10" t="s">
        <v>85</v>
      </c>
      <c r="J598" s="76"/>
      <c r="K598" s="71"/>
    </row>
    <row r="599" spans="1:11" ht="21" customHeight="1" x14ac:dyDescent="0.25">
      <c r="A599" s="72" t="s">
        <v>59</v>
      </c>
      <c r="B599" s="71">
        <v>1</v>
      </c>
      <c r="C599" s="74" t="s">
        <v>1701</v>
      </c>
      <c r="D599" s="75" t="str">
        <f>"14557033"</f>
        <v>14557033</v>
      </c>
      <c r="E599" s="71" t="s">
        <v>1702</v>
      </c>
      <c r="F599" s="10" t="s">
        <v>16</v>
      </c>
      <c r="G599" s="11" t="s">
        <v>1703</v>
      </c>
      <c r="H599" s="10" t="s">
        <v>286</v>
      </c>
      <c r="I599" s="16" t="s">
        <v>85</v>
      </c>
      <c r="J599" s="76" t="s">
        <v>20</v>
      </c>
      <c r="K599" s="71" t="s">
        <v>1081</v>
      </c>
    </row>
    <row r="600" spans="1:11" ht="21" customHeight="1" x14ac:dyDescent="0.25">
      <c r="A600" s="81"/>
      <c r="B600" s="71"/>
      <c r="C600" s="74"/>
      <c r="D600" s="75"/>
      <c r="E600" s="71"/>
      <c r="F600" s="10" t="s">
        <v>30</v>
      </c>
      <c r="G600" s="11" t="s">
        <v>1704</v>
      </c>
      <c r="H600" s="10" t="s">
        <v>1705</v>
      </c>
      <c r="I600" s="16" t="s">
        <v>85</v>
      </c>
      <c r="J600" s="76"/>
      <c r="K600" s="71"/>
    </row>
    <row r="601" spans="1:11" ht="21" customHeight="1" x14ac:dyDescent="0.25">
      <c r="A601" s="81"/>
      <c r="B601" s="71">
        <v>2</v>
      </c>
      <c r="C601" s="74" t="s">
        <v>1706</v>
      </c>
      <c r="D601" s="75" t="str">
        <f>"78127843"</f>
        <v>78127843</v>
      </c>
      <c r="E601" s="71" t="s">
        <v>262</v>
      </c>
      <c r="F601" s="10" t="s">
        <v>16</v>
      </c>
      <c r="G601" s="10" t="s">
        <v>1707</v>
      </c>
      <c r="H601" s="10" t="s">
        <v>1708</v>
      </c>
      <c r="I601" s="10" t="s">
        <v>272</v>
      </c>
      <c r="J601" s="76" t="s">
        <v>20</v>
      </c>
      <c r="K601" s="71" t="s">
        <v>350</v>
      </c>
    </row>
    <row r="602" spans="1:11" ht="21" customHeight="1" x14ac:dyDescent="0.25">
      <c r="A602" s="81"/>
      <c r="B602" s="71"/>
      <c r="C602" s="74"/>
      <c r="D602" s="75"/>
      <c r="E602" s="71"/>
      <c r="F602" s="10" t="s">
        <v>30</v>
      </c>
      <c r="G602" s="12" t="s">
        <v>1709</v>
      </c>
      <c r="H602" s="12" t="s">
        <v>1710</v>
      </c>
      <c r="I602" s="10" t="s">
        <v>272</v>
      </c>
      <c r="J602" s="76"/>
      <c r="K602" s="71"/>
    </row>
    <row r="603" spans="1:11" ht="21" customHeight="1" x14ac:dyDescent="0.25">
      <c r="A603" s="81"/>
      <c r="B603" s="71">
        <v>3</v>
      </c>
      <c r="C603" s="74" t="s">
        <v>1711</v>
      </c>
      <c r="D603" s="75" t="str">
        <f>"23268444"</f>
        <v>23268444</v>
      </c>
      <c r="E603" s="71" t="s">
        <v>692</v>
      </c>
      <c r="F603" s="10" t="s">
        <v>16</v>
      </c>
      <c r="G603" s="11" t="s">
        <v>1712</v>
      </c>
      <c r="H603" s="11" t="s">
        <v>1713</v>
      </c>
      <c r="I603" s="10" t="s">
        <v>73</v>
      </c>
      <c r="J603" s="76" t="s">
        <v>20</v>
      </c>
      <c r="K603" s="71" t="s">
        <v>74</v>
      </c>
    </row>
    <row r="604" spans="1:11" ht="21" customHeight="1" x14ac:dyDescent="0.25">
      <c r="A604" s="81"/>
      <c r="B604" s="71"/>
      <c r="C604" s="74"/>
      <c r="D604" s="75"/>
      <c r="E604" s="71"/>
      <c r="F604" s="10" t="s">
        <v>30</v>
      </c>
      <c r="G604" s="11" t="s">
        <v>1714</v>
      </c>
      <c r="H604" s="11" t="s">
        <v>1715</v>
      </c>
      <c r="I604" s="10" t="s">
        <v>73</v>
      </c>
      <c r="J604" s="76"/>
      <c r="K604" s="71"/>
    </row>
    <row r="605" spans="1:11" ht="21" customHeight="1" x14ac:dyDescent="0.25">
      <c r="A605" s="81"/>
      <c r="B605" s="71">
        <v>4</v>
      </c>
      <c r="C605" s="74" t="s">
        <v>1716</v>
      </c>
      <c r="D605" s="75" t="str">
        <f>"66594422"</f>
        <v>66594422</v>
      </c>
      <c r="E605" s="71" t="s">
        <v>692</v>
      </c>
      <c r="F605" s="10" t="s">
        <v>16</v>
      </c>
      <c r="G605" s="11" t="s">
        <v>1717</v>
      </c>
      <c r="H605" s="11" t="s">
        <v>794</v>
      </c>
      <c r="I605" s="10" t="s">
        <v>85</v>
      </c>
      <c r="J605" s="76" t="s">
        <v>20</v>
      </c>
      <c r="K605" s="71" t="s">
        <v>74</v>
      </c>
    </row>
    <row r="606" spans="1:11" ht="21" customHeight="1" x14ac:dyDescent="0.25">
      <c r="A606" s="73"/>
      <c r="B606" s="71"/>
      <c r="C606" s="74"/>
      <c r="D606" s="75"/>
      <c r="E606" s="71"/>
      <c r="F606" s="10" t="s">
        <v>30</v>
      </c>
      <c r="G606" s="11" t="s">
        <v>1718</v>
      </c>
      <c r="H606" s="11" t="s">
        <v>1719</v>
      </c>
      <c r="I606" s="10" t="s">
        <v>85</v>
      </c>
      <c r="J606" s="76"/>
      <c r="K606" s="71"/>
    </row>
    <row r="607" spans="1:11" ht="21" customHeight="1" x14ac:dyDescent="0.25">
      <c r="A607" s="72" t="s">
        <v>149</v>
      </c>
      <c r="B607" s="71">
        <v>1</v>
      </c>
      <c r="C607" s="74" t="s">
        <v>1720</v>
      </c>
      <c r="D607" s="75" t="s">
        <v>1721</v>
      </c>
      <c r="E607" s="71" t="s">
        <v>1722</v>
      </c>
      <c r="F607" s="10" t="s">
        <v>16</v>
      </c>
      <c r="G607" s="11">
        <v>5282</v>
      </c>
      <c r="H607" s="10" t="s">
        <v>1723</v>
      </c>
      <c r="I607" s="10" t="s">
        <v>1724</v>
      </c>
      <c r="J607" s="76" t="s">
        <v>20</v>
      </c>
      <c r="K607" s="71" t="s">
        <v>154</v>
      </c>
    </row>
    <row r="608" spans="1:11" ht="21" customHeight="1" x14ac:dyDescent="0.25">
      <c r="A608" s="81"/>
      <c r="B608" s="71"/>
      <c r="C608" s="74"/>
      <c r="D608" s="75"/>
      <c r="E608" s="71"/>
      <c r="F608" s="10" t="s">
        <v>30</v>
      </c>
      <c r="G608" s="11">
        <v>5282</v>
      </c>
      <c r="H608" s="10" t="s">
        <v>1723</v>
      </c>
      <c r="I608" s="10" t="s">
        <v>1724</v>
      </c>
      <c r="J608" s="76"/>
      <c r="K608" s="71"/>
    </row>
    <row r="609" spans="1:11" ht="21" customHeight="1" x14ac:dyDescent="0.25">
      <c r="A609" s="81"/>
      <c r="B609" s="71">
        <v>2</v>
      </c>
      <c r="C609" s="74" t="s">
        <v>1725</v>
      </c>
      <c r="D609" s="75" t="s">
        <v>1726</v>
      </c>
      <c r="E609" s="71" t="s">
        <v>1727</v>
      </c>
      <c r="F609" s="10" t="s">
        <v>16</v>
      </c>
      <c r="G609" s="11" t="s">
        <v>1728</v>
      </c>
      <c r="H609" s="10" t="s">
        <v>1729</v>
      </c>
      <c r="I609" s="10" t="s">
        <v>73</v>
      </c>
      <c r="J609" s="76" t="s">
        <v>20</v>
      </c>
      <c r="K609" s="71" t="s">
        <v>154</v>
      </c>
    </row>
    <row r="610" spans="1:11" ht="21" customHeight="1" x14ac:dyDescent="0.25">
      <c r="A610" s="73"/>
      <c r="B610" s="71"/>
      <c r="C610" s="74"/>
      <c r="D610" s="75"/>
      <c r="E610" s="71"/>
      <c r="F610" s="10" t="s">
        <v>30</v>
      </c>
      <c r="G610" s="80" t="s">
        <v>84</v>
      </c>
      <c r="H610" s="80"/>
      <c r="I610" s="10" t="s">
        <v>73</v>
      </c>
      <c r="J610" s="76"/>
      <c r="K610" s="71"/>
    </row>
    <row r="611" spans="1:11" ht="42.75" customHeight="1" x14ac:dyDescent="0.25">
      <c r="A611" s="72" t="s">
        <v>375</v>
      </c>
      <c r="B611" s="1">
        <v>1</v>
      </c>
      <c r="C611" s="10" t="s">
        <v>1730</v>
      </c>
      <c r="D611" s="15" t="str">
        <f>"79333786"</f>
        <v>79333786</v>
      </c>
      <c r="E611" s="1" t="s">
        <v>377</v>
      </c>
      <c r="F611" s="10" t="s">
        <v>16</v>
      </c>
      <c r="G611" s="12" t="s">
        <v>1731</v>
      </c>
      <c r="H611" s="12" t="s">
        <v>288</v>
      </c>
      <c r="I611" s="10" t="s">
        <v>279</v>
      </c>
      <c r="J611" s="2" t="s">
        <v>20</v>
      </c>
      <c r="K611" s="2"/>
    </row>
    <row r="612" spans="1:11" ht="42.75" customHeight="1" x14ac:dyDescent="0.25">
      <c r="A612" s="81"/>
      <c r="B612" s="1">
        <v>2</v>
      </c>
      <c r="C612" s="10" t="s">
        <v>1732</v>
      </c>
      <c r="D612" s="15" t="str">
        <f>"12961956"</f>
        <v>12961956</v>
      </c>
      <c r="E612" s="1" t="s">
        <v>1147</v>
      </c>
      <c r="F612" s="10" t="s">
        <v>16</v>
      </c>
      <c r="G612" s="12" t="s">
        <v>1733</v>
      </c>
      <c r="H612" s="12" t="s">
        <v>1734</v>
      </c>
      <c r="I612" s="10" t="s">
        <v>272</v>
      </c>
      <c r="J612" s="2" t="s">
        <v>20</v>
      </c>
      <c r="K612" s="2"/>
    </row>
    <row r="613" spans="1:11" ht="42.75" customHeight="1" x14ac:dyDescent="0.25">
      <c r="A613" s="81"/>
      <c r="B613" s="1">
        <v>3</v>
      </c>
      <c r="C613" s="10" t="s">
        <v>1735</v>
      </c>
      <c r="D613" s="15" t="str">
        <f>"39646112"</f>
        <v>39646112</v>
      </c>
      <c r="E613" s="1" t="s">
        <v>796</v>
      </c>
      <c r="F613" s="10" t="s">
        <v>16</v>
      </c>
      <c r="G613" s="12" t="s">
        <v>1736</v>
      </c>
      <c r="H613" s="12" t="s">
        <v>359</v>
      </c>
      <c r="I613" s="10" t="s">
        <v>85</v>
      </c>
      <c r="J613" s="2" t="s">
        <v>20</v>
      </c>
      <c r="K613" s="2"/>
    </row>
    <row r="614" spans="1:11" ht="42.75" customHeight="1" x14ac:dyDescent="0.25">
      <c r="A614" s="81"/>
      <c r="B614" s="1">
        <v>4</v>
      </c>
      <c r="C614" s="10" t="s">
        <v>1737</v>
      </c>
      <c r="D614" s="15" t="str">
        <f>"54034778"</f>
        <v>54034778</v>
      </c>
      <c r="E614" s="1" t="s">
        <v>575</v>
      </c>
      <c r="F614" s="10" t="s">
        <v>16</v>
      </c>
      <c r="G614" s="12" t="s">
        <v>1738</v>
      </c>
      <c r="H614" s="12" t="s">
        <v>1618</v>
      </c>
      <c r="I614" s="10" t="s">
        <v>85</v>
      </c>
      <c r="J614" s="2" t="s">
        <v>20</v>
      </c>
      <c r="K614" s="2"/>
    </row>
    <row r="615" spans="1:11" ht="42.75" customHeight="1" x14ac:dyDescent="0.25">
      <c r="A615" s="81"/>
      <c r="B615" s="1">
        <v>5</v>
      </c>
      <c r="C615" s="10" t="s">
        <v>1739</v>
      </c>
      <c r="D615" s="15" t="str">
        <f>"31259581"</f>
        <v>31259581</v>
      </c>
      <c r="E615" s="1" t="s">
        <v>809</v>
      </c>
      <c r="F615" s="10" t="s">
        <v>16</v>
      </c>
      <c r="G615" s="12" t="s">
        <v>1740</v>
      </c>
      <c r="H615" s="12" t="s">
        <v>1741</v>
      </c>
      <c r="I615" s="10" t="s">
        <v>279</v>
      </c>
      <c r="J615" s="2" t="s">
        <v>20</v>
      </c>
      <c r="K615" s="2"/>
    </row>
    <row r="616" spans="1:11" ht="42.75" customHeight="1" x14ac:dyDescent="0.25">
      <c r="A616" s="73"/>
      <c r="B616" s="1">
        <v>6</v>
      </c>
      <c r="C616" s="10" t="s">
        <v>1742</v>
      </c>
      <c r="D616" s="15" t="str">
        <f>"21914458"</f>
        <v>21914458</v>
      </c>
      <c r="E616" s="1" t="s">
        <v>1616</v>
      </c>
      <c r="F616" s="10" t="s">
        <v>16</v>
      </c>
      <c r="G616" s="12" t="s">
        <v>1743</v>
      </c>
      <c r="H616" s="12" t="s">
        <v>830</v>
      </c>
      <c r="I616" s="10" t="s">
        <v>407</v>
      </c>
      <c r="J616" s="2" t="s">
        <v>20</v>
      </c>
      <c r="K616" s="2"/>
    </row>
    <row r="617" spans="1:11" ht="42.75" customHeight="1" x14ac:dyDescent="0.25">
      <c r="A617" s="87" t="s">
        <v>1744</v>
      </c>
      <c r="B617" s="88"/>
      <c r="C617" s="88"/>
      <c r="D617" s="88"/>
      <c r="E617" s="89"/>
      <c r="F617" s="90" t="s">
        <v>33</v>
      </c>
      <c r="G617" s="90"/>
      <c r="H617" s="90"/>
      <c r="I617" s="90"/>
      <c r="J617" s="21"/>
      <c r="K617" s="2"/>
    </row>
    <row r="618" spans="1:11" ht="42.75" customHeight="1" x14ac:dyDescent="0.25">
      <c r="A618" s="4" t="s">
        <v>2</v>
      </c>
      <c r="B618" s="5" t="s">
        <v>3</v>
      </c>
      <c r="C618" s="4" t="s">
        <v>4</v>
      </c>
      <c r="D618" s="6" t="s">
        <v>5</v>
      </c>
      <c r="E618" s="5" t="s">
        <v>6</v>
      </c>
      <c r="F618" s="7" t="s">
        <v>7</v>
      </c>
      <c r="G618" s="7" t="s">
        <v>8</v>
      </c>
      <c r="H618" s="8" t="s">
        <v>9</v>
      </c>
      <c r="I618" s="4" t="s">
        <v>10</v>
      </c>
      <c r="J618" s="5" t="s">
        <v>34</v>
      </c>
      <c r="K618" s="9" t="s">
        <v>12</v>
      </c>
    </row>
    <row r="619" spans="1:11" ht="21" customHeight="1" x14ac:dyDescent="0.25">
      <c r="A619" s="72" t="s">
        <v>122</v>
      </c>
      <c r="B619" s="71">
        <v>1</v>
      </c>
      <c r="C619" s="74" t="s">
        <v>1745</v>
      </c>
      <c r="D619" s="75" t="s">
        <v>1746</v>
      </c>
      <c r="E619" s="71" t="s">
        <v>559</v>
      </c>
      <c r="F619" s="10" t="s">
        <v>16</v>
      </c>
      <c r="G619" s="11" t="s">
        <v>1747</v>
      </c>
      <c r="H619" s="10" t="s">
        <v>1748</v>
      </c>
      <c r="I619" s="10" t="s">
        <v>19</v>
      </c>
      <c r="J619" s="71" t="s">
        <v>20</v>
      </c>
      <c r="K619" s="71" t="s">
        <v>133</v>
      </c>
    </row>
    <row r="620" spans="1:11" ht="21" customHeight="1" x14ac:dyDescent="0.25">
      <c r="A620" s="81"/>
      <c r="B620" s="71"/>
      <c r="C620" s="74"/>
      <c r="D620" s="75"/>
      <c r="E620" s="71"/>
      <c r="F620" s="10" t="s">
        <v>22</v>
      </c>
      <c r="G620" s="11" t="s">
        <v>1747</v>
      </c>
      <c r="H620" s="10" t="s">
        <v>1749</v>
      </c>
      <c r="I620" s="10" t="s">
        <v>19</v>
      </c>
      <c r="J620" s="71"/>
      <c r="K620" s="71"/>
    </row>
    <row r="621" spans="1:11" ht="21" customHeight="1" x14ac:dyDescent="0.25">
      <c r="A621" s="81"/>
      <c r="B621" s="71">
        <v>2</v>
      </c>
      <c r="C621" s="74" t="s">
        <v>1750</v>
      </c>
      <c r="D621" s="75" t="s">
        <v>1751</v>
      </c>
      <c r="E621" s="71" t="s">
        <v>1752</v>
      </c>
      <c r="F621" s="10" t="s">
        <v>16</v>
      </c>
      <c r="G621" s="10" t="s">
        <v>1753</v>
      </c>
      <c r="H621" s="32" t="s">
        <v>1754</v>
      </c>
      <c r="I621" s="10" t="s">
        <v>257</v>
      </c>
      <c r="J621" s="71" t="s">
        <v>20</v>
      </c>
      <c r="K621" s="71" t="s">
        <v>133</v>
      </c>
    </row>
    <row r="622" spans="1:11" ht="21" customHeight="1" x14ac:dyDescent="0.25">
      <c r="A622" s="81"/>
      <c r="B622" s="71"/>
      <c r="C622" s="74"/>
      <c r="D622" s="75"/>
      <c r="E622" s="71"/>
      <c r="F622" s="10" t="s">
        <v>22</v>
      </c>
      <c r="G622" s="10" t="s">
        <v>1755</v>
      </c>
      <c r="H622" s="32" t="s">
        <v>1756</v>
      </c>
      <c r="I622" s="10" t="s">
        <v>257</v>
      </c>
      <c r="J622" s="71"/>
      <c r="K622" s="71"/>
    </row>
    <row r="623" spans="1:11" ht="21" customHeight="1" x14ac:dyDescent="0.25">
      <c r="A623" s="81"/>
      <c r="B623" s="71">
        <v>3</v>
      </c>
      <c r="C623" s="74" t="s">
        <v>1757</v>
      </c>
      <c r="D623" s="75" t="s">
        <v>1758</v>
      </c>
      <c r="E623" s="71" t="s">
        <v>610</v>
      </c>
      <c r="F623" s="10" t="s">
        <v>16</v>
      </c>
      <c r="G623" s="11" t="s">
        <v>1759</v>
      </c>
      <c r="H623" s="11" t="s">
        <v>1760</v>
      </c>
      <c r="I623" s="10" t="s">
        <v>85</v>
      </c>
      <c r="J623" s="71" t="s">
        <v>20</v>
      </c>
      <c r="K623" s="71" t="s">
        <v>1761</v>
      </c>
    </row>
    <row r="624" spans="1:11" ht="21" customHeight="1" x14ac:dyDescent="0.25">
      <c r="A624" s="81"/>
      <c r="B624" s="71"/>
      <c r="C624" s="74"/>
      <c r="D624" s="75"/>
      <c r="E624" s="71"/>
      <c r="F624" s="10" t="s">
        <v>1176</v>
      </c>
      <c r="G624" s="11" t="s">
        <v>1762</v>
      </c>
      <c r="H624" s="11" t="s">
        <v>1763</v>
      </c>
      <c r="I624" s="10" t="s">
        <v>85</v>
      </c>
      <c r="J624" s="71"/>
      <c r="K624" s="71"/>
    </row>
    <row r="625" spans="1:11" ht="21" customHeight="1" x14ac:dyDescent="0.25">
      <c r="A625" s="81"/>
      <c r="B625" s="71">
        <v>4</v>
      </c>
      <c r="C625" s="74" t="s">
        <v>1764</v>
      </c>
      <c r="D625" s="75" t="s">
        <v>1765</v>
      </c>
      <c r="E625" s="71" t="s">
        <v>1766</v>
      </c>
      <c r="F625" s="10" t="s">
        <v>16</v>
      </c>
      <c r="G625" s="11" t="s">
        <v>1767</v>
      </c>
      <c r="H625" s="10" t="s">
        <v>1768</v>
      </c>
      <c r="I625" s="10" t="s">
        <v>85</v>
      </c>
      <c r="J625" s="71" t="s">
        <v>20</v>
      </c>
      <c r="K625" s="71" t="s">
        <v>140</v>
      </c>
    </row>
    <row r="626" spans="1:11" ht="21" customHeight="1" x14ac:dyDescent="0.25">
      <c r="A626" s="73"/>
      <c r="B626" s="71"/>
      <c r="C626" s="74"/>
      <c r="D626" s="75"/>
      <c r="E626" s="71"/>
      <c r="F626" s="10" t="s">
        <v>1769</v>
      </c>
      <c r="G626" s="10" t="s">
        <v>1770</v>
      </c>
      <c r="H626" s="10" t="s">
        <v>1771</v>
      </c>
      <c r="I626" s="10" t="s">
        <v>85</v>
      </c>
      <c r="J626" s="71"/>
      <c r="K626" s="71"/>
    </row>
    <row r="627" spans="1:11" ht="21" customHeight="1" x14ac:dyDescent="0.25">
      <c r="A627" s="72" t="s">
        <v>51</v>
      </c>
      <c r="B627" s="71">
        <v>1</v>
      </c>
      <c r="C627" s="74" t="s">
        <v>1772</v>
      </c>
      <c r="D627" s="75" t="s">
        <v>1773</v>
      </c>
      <c r="E627" s="71" t="s">
        <v>798</v>
      </c>
      <c r="F627" s="10" t="s">
        <v>16</v>
      </c>
      <c r="G627" s="11" t="s">
        <v>1774</v>
      </c>
      <c r="H627" s="10" t="s">
        <v>1775</v>
      </c>
      <c r="I627" s="10" t="s">
        <v>85</v>
      </c>
      <c r="J627" s="71" t="s">
        <v>20</v>
      </c>
      <c r="K627" s="71" t="s">
        <v>143</v>
      </c>
    </row>
    <row r="628" spans="1:11" ht="21" customHeight="1" x14ac:dyDescent="0.25">
      <c r="A628" s="81"/>
      <c r="B628" s="71"/>
      <c r="C628" s="74"/>
      <c r="D628" s="75"/>
      <c r="E628" s="71"/>
      <c r="F628" s="10" t="s">
        <v>30</v>
      </c>
      <c r="G628" s="10" t="s">
        <v>1776</v>
      </c>
      <c r="H628" s="10" t="s">
        <v>1777</v>
      </c>
      <c r="I628" s="10" t="s">
        <v>85</v>
      </c>
      <c r="J628" s="71"/>
      <c r="K628" s="71"/>
    </row>
    <row r="629" spans="1:11" ht="21" customHeight="1" x14ac:dyDescent="0.25">
      <c r="A629" s="81"/>
      <c r="B629" s="99">
        <v>2</v>
      </c>
      <c r="C629" s="72" t="s">
        <v>1778</v>
      </c>
      <c r="D629" s="102" t="s">
        <v>1779</v>
      </c>
      <c r="E629" s="99" t="s">
        <v>1213</v>
      </c>
      <c r="F629" s="10" t="s">
        <v>16</v>
      </c>
      <c r="G629" s="11" t="s">
        <v>1780</v>
      </c>
      <c r="H629" s="10" t="s">
        <v>1781</v>
      </c>
      <c r="I629" s="10" t="s">
        <v>85</v>
      </c>
      <c r="J629" s="71" t="s">
        <v>20</v>
      </c>
      <c r="K629" s="71" t="s">
        <v>333</v>
      </c>
    </row>
    <row r="630" spans="1:11" ht="21" customHeight="1" x14ac:dyDescent="0.25">
      <c r="A630" s="81"/>
      <c r="B630" s="100"/>
      <c r="C630" s="81"/>
      <c r="D630" s="103"/>
      <c r="E630" s="100"/>
      <c r="F630" s="10" t="s">
        <v>1782</v>
      </c>
      <c r="G630" s="11">
        <v>11770</v>
      </c>
      <c r="H630" s="10" t="s">
        <v>1783</v>
      </c>
      <c r="I630" s="10" t="s">
        <v>85</v>
      </c>
      <c r="J630" s="71"/>
      <c r="K630" s="71"/>
    </row>
    <row r="631" spans="1:11" ht="21" customHeight="1" x14ac:dyDescent="0.25">
      <c r="A631" s="81"/>
      <c r="B631" s="101"/>
      <c r="C631" s="73"/>
      <c r="D631" s="104"/>
      <c r="E631" s="101"/>
      <c r="F631" s="10" t="s">
        <v>1784</v>
      </c>
      <c r="G631" s="14" t="s">
        <v>1785</v>
      </c>
      <c r="H631" s="10" t="s">
        <v>1786</v>
      </c>
      <c r="I631" s="10" t="s">
        <v>85</v>
      </c>
      <c r="J631" s="71"/>
      <c r="K631" s="71"/>
    </row>
    <row r="632" spans="1:11" ht="21" customHeight="1" x14ac:dyDescent="0.25">
      <c r="A632" s="81"/>
      <c r="B632" s="71">
        <v>3</v>
      </c>
      <c r="C632" s="74" t="s">
        <v>1787</v>
      </c>
      <c r="D632" s="75" t="s">
        <v>1788</v>
      </c>
      <c r="E632" s="71" t="s">
        <v>1789</v>
      </c>
      <c r="F632" s="10" t="s">
        <v>16</v>
      </c>
      <c r="G632" s="11">
        <v>28878</v>
      </c>
      <c r="H632" s="10" t="s">
        <v>1790</v>
      </c>
      <c r="I632" s="10" t="s">
        <v>85</v>
      </c>
      <c r="J632" s="71" t="s">
        <v>20</v>
      </c>
      <c r="K632" s="71" t="s">
        <v>1648</v>
      </c>
    </row>
    <row r="633" spans="1:11" ht="21" customHeight="1" x14ac:dyDescent="0.25">
      <c r="A633" s="73"/>
      <c r="B633" s="71"/>
      <c r="C633" s="74"/>
      <c r="D633" s="75"/>
      <c r="E633" s="71"/>
      <c r="F633" s="10" t="s">
        <v>1769</v>
      </c>
      <c r="G633" s="11">
        <v>12526</v>
      </c>
      <c r="H633" s="10" t="s">
        <v>1791</v>
      </c>
      <c r="I633" s="10" t="s">
        <v>85</v>
      </c>
      <c r="J633" s="71"/>
      <c r="K633" s="71"/>
    </row>
    <row r="634" spans="1:11" ht="21" customHeight="1" x14ac:dyDescent="0.25">
      <c r="A634" s="72" t="s">
        <v>59</v>
      </c>
      <c r="B634" s="71">
        <v>1</v>
      </c>
      <c r="C634" s="74" t="s">
        <v>1792</v>
      </c>
      <c r="D634" s="75">
        <v>38644686</v>
      </c>
      <c r="E634" s="71" t="s">
        <v>1793</v>
      </c>
      <c r="F634" s="10" t="s">
        <v>16</v>
      </c>
      <c r="G634" s="11" t="s">
        <v>1794</v>
      </c>
      <c r="H634" s="10" t="s">
        <v>1795</v>
      </c>
      <c r="I634" s="10" t="s">
        <v>1724</v>
      </c>
      <c r="J634" s="71" t="s">
        <v>20</v>
      </c>
      <c r="K634" s="71" t="s">
        <v>656</v>
      </c>
    </row>
    <row r="635" spans="1:11" ht="21" customHeight="1" x14ac:dyDescent="0.25">
      <c r="A635" s="81"/>
      <c r="B635" s="71"/>
      <c r="C635" s="74"/>
      <c r="D635" s="75"/>
      <c r="E635" s="71"/>
      <c r="F635" s="10" t="s">
        <v>30</v>
      </c>
      <c r="G635" s="76" t="s">
        <v>84</v>
      </c>
      <c r="H635" s="76"/>
      <c r="I635" s="10" t="s">
        <v>1724</v>
      </c>
      <c r="J635" s="71"/>
      <c r="K635" s="71"/>
    </row>
    <row r="636" spans="1:11" ht="21" customHeight="1" x14ac:dyDescent="0.25">
      <c r="A636" s="81"/>
      <c r="B636" s="71">
        <v>2</v>
      </c>
      <c r="C636" s="74" t="s">
        <v>1796</v>
      </c>
      <c r="D636" s="75" t="s">
        <v>1797</v>
      </c>
      <c r="E636" s="71" t="s">
        <v>1798</v>
      </c>
      <c r="F636" s="10" t="s">
        <v>16</v>
      </c>
      <c r="G636" s="11" t="s">
        <v>1799</v>
      </c>
      <c r="H636" s="10" t="s">
        <v>1800</v>
      </c>
      <c r="I636" s="10" t="s">
        <v>85</v>
      </c>
      <c r="J636" s="71" t="s">
        <v>20</v>
      </c>
      <c r="K636" s="71" t="s">
        <v>350</v>
      </c>
    </row>
    <row r="637" spans="1:11" ht="21" customHeight="1" x14ac:dyDescent="0.25">
      <c r="A637" s="81"/>
      <c r="B637" s="71"/>
      <c r="C637" s="74"/>
      <c r="D637" s="75"/>
      <c r="E637" s="71"/>
      <c r="F637" s="10" t="s">
        <v>30</v>
      </c>
      <c r="G637" s="11" t="s">
        <v>1801</v>
      </c>
      <c r="H637" s="10" t="s">
        <v>1802</v>
      </c>
      <c r="I637" s="10" t="s">
        <v>85</v>
      </c>
      <c r="J637" s="71"/>
      <c r="K637" s="71"/>
    </row>
    <row r="638" spans="1:11" ht="21" customHeight="1" x14ac:dyDescent="0.25">
      <c r="A638" s="81"/>
      <c r="B638" s="71">
        <v>3</v>
      </c>
      <c r="C638" s="74" t="s">
        <v>1803</v>
      </c>
      <c r="D638" s="75" t="s">
        <v>1804</v>
      </c>
      <c r="E638" s="71" t="s">
        <v>1805</v>
      </c>
      <c r="F638" s="10" t="s">
        <v>16</v>
      </c>
      <c r="G638" s="14" t="s">
        <v>1806</v>
      </c>
      <c r="H638" s="14" t="s">
        <v>1729</v>
      </c>
      <c r="I638" s="10" t="s">
        <v>85</v>
      </c>
      <c r="J638" s="76" t="s">
        <v>20</v>
      </c>
      <c r="K638" s="71" t="s">
        <v>350</v>
      </c>
    </row>
    <row r="639" spans="1:11" ht="21" customHeight="1" x14ac:dyDescent="0.25">
      <c r="A639" s="81"/>
      <c r="B639" s="71"/>
      <c r="C639" s="74"/>
      <c r="D639" s="75"/>
      <c r="E639" s="71"/>
      <c r="F639" s="10" t="s">
        <v>30</v>
      </c>
      <c r="G639" s="25" t="s">
        <v>1807</v>
      </c>
      <c r="H639" s="27" t="s">
        <v>559</v>
      </c>
      <c r="I639" s="10" t="s">
        <v>85</v>
      </c>
      <c r="J639" s="76"/>
      <c r="K639" s="71"/>
    </row>
    <row r="640" spans="1:11" ht="21" customHeight="1" x14ac:dyDescent="0.25">
      <c r="A640" s="81"/>
      <c r="B640" s="71">
        <v>4</v>
      </c>
      <c r="C640" s="74" t="s">
        <v>1808</v>
      </c>
      <c r="D640" s="75" t="s">
        <v>1809</v>
      </c>
      <c r="E640" s="71" t="s">
        <v>1810</v>
      </c>
      <c r="F640" s="10" t="s">
        <v>16</v>
      </c>
      <c r="G640" s="14" t="s">
        <v>1811</v>
      </c>
      <c r="H640" s="14" t="s">
        <v>1729</v>
      </c>
      <c r="I640" s="10" t="s">
        <v>85</v>
      </c>
      <c r="J640" s="71" t="s">
        <v>20</v>
      </c>
      <c r="K640" s="71" t="s">
        <v>350</v>
      </c>
    </row>
    <row r="641" spans="1:11" ht="21" customHeight="1" x14ac:dyDescent="0.25">
      <c r="A641" s="81"/>
      <c r="B641" s="71"/>
      <c r="C641" s="74"/>
      <c r="D641" s="75"/>
      <c r="E641" s="71"/>
      <c r="F641" s="10" t="s">
        <v>30</v>
      </c>
      <c r="G641" s="25" t="s">
        <v>1812</v>
      </c>
      <c r="H641" s="27" t="s">
        <v>1087</v>
      </c>
      <c r="I641" s="10" t="s">
        <v>85</v>
      </c>
      <c r="J641" s="71"/>
      <c r="K641" s="71"/>
    </row>
    <row r="642" spans="1:11" ht="21" customHeight="1" x14ac:dyDescent="0.25">
      <c r="A642" s="81"/>
      <c r="B642" s="71">
        <v>5</v>
      </c>
      <c r="C642" s="74" t="s">
        <v>1813</v>
      </c>
      <c r="D642" s="75" t="s">
        <v>1814</v>
      </c>
      <c r="E642" s="71" t="s">
        <v>1815</v>
      </c>
      <c r="F642" s="10" t="s">
        <v>16</v>
      </c>
      <c r="G642" s="14" t="s">
        <v>1816</v>
      </c>
      <c r="H642" s="12" t="s">
        <v>1817</v>
      </c>
      <c r="I642" s="10" t="s">
        <v>85</v>
      </c>
      <c r="J642" s="71" t="s">
        <v>20</v>
      </c>
      <c r="K642" s="71" t="s">
        <v>350</v>
      </c>
    </row>
    <row r="643" spans="1:11" ht="21" customHeight="1" x14ac:dyDescent="0.25">
      <c r="A643" s="81"/>
      <c r="B643" s="71"/>
      <c r="C643" s="74"/>
      <c r="D643" s="75"/>
      <c r="E643" s="71"/>
      <c r="F643" s="10" t="s">
        <v>30</v>
      </c>
      <c r="G643" s="14" t="s">
        <v>1818</v>
      </c>
      <c r="H643" s="12" t="s">
        <v>796</v>
      </c>
      <c r="I643" s="10" t="s">
        <v>85</v>
      </c>
      <c r="J643" s="71"/>
      <c r="K643" s="71"/>
    </row>
    <row r="644" spans="1:11" ht="21" customHeight="1" x14ac:dyDescent="0.25">
      <c r="A644" s="81"/>
      <c r="B644" s="71">
        <v>6</v>
      </c>
      <c r="C644" s="74" t="s">
        <v>1819</v>
      </c>
      <c r="D644" s="75" t="s">
        <v>1820</v>
      </c>
      <c r="E644" s="71" t="s">
        <v>1821</v>
      </c>
      <c r="F644" s="10" t="s">
        <v>16</v>
      </c>
      <c r="G644" s="14" t="s">
        <v>1822</v>
      </c>
      <c r="H644" s="12" t="s">
        <v>383</v>
      </c>
      <c r="I644" s="10" t="s">
        <v>85</v>
      </c>
      <c r="J644" s="71" t="s">
        <v>20</v>
      </c>
      <c r="K644" s="71" t="s">
        <v>670</v>
      </c>
    </row>
    <row r="645" spans="1:11" ht="21" customHeight="1" x14ac:dyDescent="0.25">
      <c r="A645" s="73"/>
      <c r="B645" s="71"/>
      <c r="C645" s="74"/>
      <c r="D645" s="75"/>
      <c r="E645" s="71"/>
      <c r="F645" s="10" t="s">
        <v>30</v>
      </c>
      <c r="G645" s="14" t="s">
        <v>1823</v>
      </c>
      <c r="H645" s="12" t="s">
        <v>1824</v>
      </c>
      <c r="I645" s="10" t="s">
        <v>85</v>
      </c>
      <c r="J645" s="71"/>
      <c r="K645" s="71"/>
    </row>
    <row r="646" spans="1:11" ht="21" customHeight="1" x14ac:dyDescent="0.25">
      <c r="A646" s="72" t="s">
        <v>149</v>
      </c>
      <c r="B646" s="71">
        <v>1</v>
      </c>
      <c r="C646" s="74" t="s">
        <v>1825</v>
      </c>
      <c r="D646" s="75" t="s">
        <v>1826</v>
      </c>
      <c r="E646" s="71" t="s">
        <v>1827</v>
      </c>
      <c r="F646" s="10" t="s">
        <v>16</v>
      </c>
      <c r="G646" s="11" t="s">
        <v>1828</v>
      </c>
      <c r="H646" s="10" t="s">
        <v>896</v>
      </c>
      <c r="I646" s="10" t="s">
        <v>85</v>
      </c>
      <c r="J646" s="76" t="s">
        <v>20</v>
      </c>
      <c r="K646" s="71" t="s">
        <v>670</v>
      </c>
    </row>
    <row r="647" spans="1:11" ht="21" customHeight="1" x14ac:dyDescent="0.25">
      <c r="A647" s="81"/>
      <c r="B647" s="71"/>
      <c r="C647" s="74"/>
      <c r="D647" s="75"/>
      <c r="E647" s="71"/>
      <c r="F647" s="10" t="s">
        <v>1782</v>
      </c>
      <c r="G647" s="11">
        <v>10126</v>
      </c>
      <c r="H647" s="10" t="s">
        <v>1829</v>
      </c>
      <c r="I647" s="10" t="s">
        <v>85</v>
      </c>
      <c r="J647" s="76"/>
      <c r="K647" s="71"/>
    </row>
    <row r="648" spans="1:11" ht="21" customHeight="1" x14ac:dyDescent="0.25">
      <c r="A648" s="81"/>
      <c r="B648" s="71">
        <v>2</v>
      </c>
      <c r="C648" s="74" t="s">
        <v>1830</v>
      </c>
      <c r="D648" s="75" t="s">
        <v>1831</v>
      </c>
      <c r="E648" s="71" t="s">
        <v>1832</v>
      </c>
      <c r="F648" s="10" t="s">
        <v>16</v>
      </c>
      <c r="G648" s="14" t="s">
        <v>1833</v>
      </c>
      <c r="H648" s="12" t="s">
        <v>1834</v>
      </c>
      <c r="I648" s="10" t="s">
        <v>85</v>
      </c>
      <c r="J648" s="76" t="s">
        <v>20</v>
      </c>
      <c r="K648" s="71" t="s">
        <v>74</v>
      </c>
    </row>
    <row r="649" spans="1:11" ht="21" customHeight="1" x14ac:dyDescent="0.25">
      <c r="A649" s="81"/>
      <c r="B649" s="71"/>
      <c r="C649" s="74"/>
      <c r="D649" s="75"/>
      <c r="E649" s="71"/>
      <c r="F649" s="10" t="s">
        <v>30</v>
      </c>
      <c r="G649" s="12" t="s">
        <v>1835</v>
      </c>
      <c r="H649" s="12" t="s">
        <v>1836</v>
      </c>
      <c r="I649" s="10" t="s">
        <v>85</v>
      </c>
      <c r="J649" s="76"/>
      <c r="K649" s="71"/>
    </row>
    <row r="650" spans="1:11" ht="21" customHeight="1" x14ac:dyDescent="0.25">
      <c r="A650" s="81"/>
      <c r="B650" s="71">
        <v>3</v>
      </c>
      <c r="C650" s="74" t="s">
        <v>1837</v>
      </c>
      <c r="D650" s="75" t="s">
        <v>1838</v>
      </c>
      <c r="E650" s="71" t="s">
        <v>826</v>
      </c>
      <c r="F650" s="10" t="s">
        <v>16</v>
      </c>
      <c r="G650" s="12" t="s">
        <v>1839</v>
      </c>
      <c r="H650" s="12" t="s">
        <v>1840</v>
      </c>
      <c r="I650" s="10" t="s">
        <v>139</v>
      </c>
      <c r="J650" s="76" t="s">
        <v>20</v>
      </c>
      <c r="K650" s="71" t="s">
        <v>550</v>
      </c>
    </row>
    <row r="651" spans="1:11" ht="21" customHeight="1" x14ac:dyDescent="0.25">
      <c r="A651" s="81"/>
      <c r="B651" s="71"/>
      <c r="C651" s="74"/>
      <c r="D651" s="75"/>
      <c r="E651" s="71"/>
      <c r="F651" s="10" t="s">
        <v>30</v>
      </c>
      <c r="G651" s="12" t="s">
        <v>1839</v>
      </c>
      <c r="H651" s="12" t="s">
        <v>1841</v>
      </c>
      <c r="I651" s="10" t="s">
        <v>139</v>
      </c>
      <c r="J651" s="76"/>
      <c r="K651" s="71"/>
    </row>
    <row r="652" spans="1:11" ht="21" customHeight="1" x14ac:dyDescent="0.25">
      <c r="A652" s="81"/>
      <c r="B652" s="71">
        <v>5</v>
      </c>
      <c r="C652" s="74" t="s">
        <v>1842</v>
      </c>
      <c r="D652" s="75" t="s">
        <v>1843</v>
      </c>
      <c r="E652" s="71" t="s">
        <v>1844</v>
      </c>
      <c r="F652" s="10" t="s">
        <v>16</v>
      </c>
      <c r="G652" s="12" t="s">
        <v>1845</v>
      </c>
      <c r="H652" s="12" t="s">
        <v>1846</v>
      </c>
      <c r="I652" s="10" t="s">
        <v>272</v>
      </c>
      <c r="J652" s="76" t="s">
        <v>20</v>
      </c>
      <c r="K652" s="71" t="s">
        <v>550</v>
      </c>
    </row>
    <row r="653" spans="1:11" ht="21" customHeight="1" x14ac:dyDescent="0.25">
      <c r="A653" s="81"/>
      <c r="B653" s="71"/>
      <c r="C653" s="74"/>
      <c r="D653" s="75"/>
      <c r="E653" s="71"/>
      <c r="F653" s="10" t="s">
        <v>30</v>
      </c>
      <c r="G653" s="98" t="s">
        <v>84</v>
      </c>
      <c r="H653" s="98"/>
      <c r="I653" s="10" t="s">
        <v>73</v>
      </c>
      <c r="J653" s="76"/>
      <c r="K653" s="71"/>
    </row>
    <row r="654" spans="1:11" ht="21" customHeight="1" x14ac:dyDescent="0.25">
      <c r="A654" s="81"/>
      <c r="B654" s="71">
        <v>6</v>
      </c>
      <c r="C654" s="74" t="s">
        <v>1847</v>
      </c>
      <c r="D654" s="75" t="s">
        <v>1848</v>
      </c>
      <c r="E654" s="71" t="s">
        <v>1849</v>
      </c>
      <c r="F654" s="10" t="s">
        <v>16</v>
      </c>
      <c r="G654" s="12" t="s">
        <v>1850</v>
      </c>
      <c r="H654" s="12" t="s">
        <v>1851</v>
      </c>
      <c r="I654" s="10" t="s">
        <v>73</v>
      </c>
      <c r="J654" s="76" t="s">
        <v>20</v>
      </c>
      <c r="K654" s="71" t="s">
        <v>550</v>
      </c>
    </row>
    <row r="655" spans="1:11" ht="21" customHeight="1" x14ac:dyDescent="0.25">
      <c r="A655" s="73"/>
      <c r="B655" s="71"/>
      <c r="C655" s="74"/>
      <c r="D655" s="75"/>
      <c r="E655" s="71"/>
      <c r="F655" s="10" t="s">
        <v>30</v>
      </c>
      <c r="G655" s="12" t="s">
        <v>1852</v>
      </c>
      <c r="H655" s="12" t="s">
        <v>686</v>
      </c>
      <c r="I655" s="10" t="s">
        <v>73</v>
      </c>
      <c r="J655" s="76"/>
      <c r="K655" s="71"/>
    </row>
    <row r="656" spans="1:11" ht="42.75" customHeight="1" x14ac:dyDescent="0.25">
      <c r="A656" s="72" t="s">
        <v>375</v>
      </c>
      <c r="B656" s="1">
        <v>1</v>
      </c>
      <c r="C656" s="23" t="s">
        <v>1853</v>
      </c>
      <c r="D656" s="15" t="str">
        <f>"74372253"</f>
        <v>74372253</v>
      </c>
      <c r="E656" s="24" t="s">
        <v>377</v>
      </c>
      <c r="F656" s="25" t="s">
        <v>16</v>
      </c>
      <c r="G656" s="25" t="s">
        <v>1854</v>
      </c>
      <c r="H656" s="25" t="s">
        <v>732</v>
      </c>
      <c r="I656" s="25" t="s">
        <v>272</v>
      </c>
      <c r="J656" s="24" t="s">
        <v>20</v>
      </c>
      <c r="K656" s="19"/>
    </row>
    <row r="657" spans="1:11" ht="42.75" customHeight="1" x14ac:dyDescent="0.25">
      <c r="A657" s="81"/>
      <c r="B657" s="1">
        <v>2</v>
      </c>
      <c r="C657" s="23" t="s">
        <v>1855</v>
      </c>
      <c r="D657" s="15" t="str">
        <f>"13556401"</f>
        <v>13556401</v>
      </c>
      <c r="E657" s="24" t="s">
        <v>377</v>
      </c>
      <c r="F657" s="25" t="s">
        <v>16</v>
      </c>
      <c r="G657" s="23">
        <v>48553</v>
      </c>
      <c r="H657" s="25" t="s">
        <v>1856</v>
      </c>
      <c r="I657" s="25" t="s">
        <v>1316</v>
      </c>
      <c r="J657" s="24" t="s">
        <v>20</v>
      </c>
      <c r="K657" s="19"/>
    </row>
    <row r="658" spans="1:11" ht="42.75" customHeight="1" x14ac:dyDescent="0.25">
      <c r="A658" s="81"/>
      <c r="B658" s="1">
        <v>3</v>
      </c>
      <c r="C658" s="23" t="s">
        <v>1857</v>
      </c>
      <c r="D658" s="15" t="str">
        <f>"11241067"</f>
        <v>11241067</v>
      </c>
      <c r="E658" s="24" t="s">
        <v>377</v>
      </c>
      <c r="F658" s="25" t="s">
        <v>16</v>
      </c>
      <c r="G658" s="25" t="s">
        <v>1858</v>
      </c>
      <c r="H658" s="25" t="s">
        <v>910</v>
      </c>
      <c r="I658" s="25" t="s">
        <v>85</v>
      </c>
      <c r="J658" s="24" t="s">
        <v>20</v>
      </c>
      <c r="K658" s="19"/>
    </row>
    <row r="659" spans="1:11" ht="42.75" customHeight="1" x14ac:dyDescent="0.25">
      <c r="A659" s="81"/>
      <c r="B659" s="1">
        <v>4</v>
      </c>
      <c r="C659" s="23" t="s">
        <v>1859</v>
      </c>
      <c r="D659" s="15" t="str">
        <f>"92402461"</f>
        <v>92402461</v>
      </c>
      <c r="E659" s="24" t="s">
        <v>377</v>
      </c>
      <c r="F659" s="25" t="s">
        <v>16</v>
      </c>
      <c r="G659" s="25" t="s">
        <v>1860</v>
      </c>
      <c r="H659" s="25" t="s">
        <v>658</v>
      </c>
      <c r="I659" s="25" t="s">
        <v>85</v>
      </c>
      <c r="J659" s="24" t="s">
        <v>20</v>
      </c>
      <c r="K659" s="19"/>
    </row>
    <row r="660" spans="1:11" ht="42.75" customHeight="1" x14ac:dyDescent="0.25">
      <c r="A660" s="81"/>
      <c r="B660" s="1">
        <v>5</v>
      </c>
      <c r="C660" s="23" t="s">
        <v>1861</v>
      </c>
      <c r="D660" s="15" t="str">
        <f>"86700184"</f>
        <v>86700184</v>
      </c>
      <c r="E660" s="24" t="s">
        <v>377</v>
      </c>
      <c r="F660" s="25" t="s">
        <v>16</v>
      </c>
      <c r="G660" s="25" t="s">
        <v>1862</v>
      </c>
      <c r="H660" s="25" t="s">
        <v>1863</v>
      </c>
      <c r="I660" s="25" t="s">
        <v>85</v>
      </c>
      <c r="J660" s="24" t="s">
        <v>20</v>
      </c>
      <c r="K660" s="19"/>
    </row>
    <row r="661" spans="1:11" ht="42.75" customHeight="1" x14ac:dyDescent="0.25">
      <c r="A661" s="81"/>
      <c r="B661" s="1">
        <v>6</v>
      </c>
      <c r="C661" s="23" t="s">
        <v>1864</v>
      </c>
      <c r="D661" s="15" t="str">
        <f>"56536560"</f>
        <v>56536560</v>
      </c>
      <c r="E661" s="24" t="s">
        <v>377</v>
      </c>
      <c r="F661" s="25" t="s">
        <v>16</v>
      </c>
      <c r="G661" s="25" t="s">
        <v>1865</v>
      </c>
      <c r="H661" s="25" t="s">
        <v>1866</v>
      </c>
      <c r="I661" s="25" t="s">
        <v>147</v>
      </c>
      <c r="J661" s="24" t="s">
        <v>20</v>
      </c>
      <c r="K661" s="19"/>
    </row>
    <row r="662" spans="1:11" ht="42.75" customHeight="1" x14ac:dyDescent="0.25">
      <c r="A662" s="81"/>
      <c r="B662" s="1">
        <v>7</v>
      </c>
      <c r="C662" s="23" t="s">
        <v>1867</v>
      </c>
      <c r="D662" s="15" t="str">
        <f>"06070768"</f>
        <v>06070768</v>
      </c>
      <c r="E662" s="24" t="s">
        <v>377</v>
      </c>
      <c r="F662" s="25" t="s">
        <v>16</v>
      </c>
      <c r="G662" s="25" t="s">
        <v>1868</v>
      </c>
      <c r="H662" s="25" t="s">
        <v>301</v>
      </c>
      <c r="I662" s="25" t="s">
        <v>85</v>
      </c>
      <c r="J662" s="24" t="s">
        <v>20</v>
      </c>
      <c r="K662" s="19"/>
    </row>
    <row r="663" spans="1:11" ht="42.75" customHeight="1" x14ac:dyDescent="0.25">
      <c r="A663" s="81"/>
      <c r="B663" s="1">
        <v>8</v>
      </c>
      <c r="C663" s="23" t="s">
        <v>221</v>
      </c>
      <c r="D663" s="15" t="str">
        <f>"53869926"</f>
        <v>53869926</v>
      </c>
      <c r="E663" s="24" t="s">
        <v>1314</v>
      </c>
      <c r="F663" s="25" t="s">
        <v>16</v>
      </c>
      <c r="G663" s="25" t="s">
        <v>1869</v>
      </c>
      <c r="H663" s="25" t="s">
        <v>1870</v>
      </c>
      <c r="I663" s="25" t="s">
        <v>85</v>
      </c>
      <c r="J663" s="24" t="s">
        <v>20</v>
      </c>
      <c r="K663" s="19"/>
    </row>
    <row r="664" spans="1:11" ht="42.75" customHeight="1" x14ac:dyDescent="0.25">
      <c r="A664" s="81"/>
      <c r="B664" s="1">
        <v>9</v>
      </c>
      <c r="C664" s="23" t="s">
        <v>1871</v>
      </c>
      <c r="D664" s="15" t="str">
        <f>"59005102"</f>
        <v>59005102</v>
      </c>
      <c r="E664" s="24" t="s">
        <v>744</v>
      </c>
      <c r="F664" s="25" t="s">
        <v>16</v>
      </c>
      <c r="G664" s="25" t="s">
        <v>1872</v>
      </c>
      <c r="H664" s="25" t="s">
        <v>1873</v>
      </c>
      <c r="I664" s="25" t="s">
        <v>85</v>
      </c>
      <c r="J664" s="24" t="s">
        <v>20</v>
      </c>
      <c r="K664" s="19"/>
    </row>
    <row r="665" spans="1:11" ht="42.75" customHeight="1" x14ac:dyDescent="0.25">
      <c r="A665" s="81"/>
      <c r="B665" s="1">
        <v>10</v>
      </c>
      <c r="C665" s="23" t="s">
        <v>1874</v>
      </c>
      <c r="D665" s="15" t="str">
        <f>"97273201"</f>
        <v>97273201</v>
      </c>
      <c r="E665" s="24" t="s">
        <v>757</v>
      </c>
      <c r="F665" s="25" t="s">
        <v>16</v>
      </c>
      <c r="G665" s="25" t="s">
        <v>1875</v>
      </c>
      <c r="H665" s="25" t="s">
        <v>1876</v>
      </c>
      <c r="I665" s="25" t="s">
        <v>85</v>
      </c>
      <c r="J665" s="24" t="s">
        <v>20</v>
      </c>
      <c r="K665" s="19"/>
    </row>
    <row r="666" spans="1:11" ht="42.75" customHeight="1" x14ac:dyDescent="0.25">
      <c r="A666" s="81"/>
      <c r="B666" s="1">
        <v>11</v>
      </c>
      <c r="C666" s="23" t="s">
        <v>1877</v>
      </c>
      <c r="D666" s="15" t="str">
        <f>"95206410"</f>
        <v>95206410</v>
      </c>
      <c r="E666" s="24" t="s">
        <v>757</v>
      </c>
      <c r="F666" s="25" t="s">
        <v>16</v>
      </c>
      <c r="G666" s="25" t="s">
        <v>1878</v>
      </c>
      <c r="H666" s="25" t="s">
        <v>1879</v>
      </c>
      <c r="I666" s="25" t="s">
        <v>85</v>
      </c>
      <c r="J666" s="24" t="s">
        <v>20</v>
      </c>
      <c r="K666" s="19"/>
    </row>
    <row r="667" spans="1:11" ht="42.75" customHeight="1" x14ac:dyDescent="0.25">
      <c r="A667" s="81"/>
      <c r="B667" s="1">
        <v>12</v>
      </c>
      <c r="C667" s="23" t="s">
        <v>1880</v>
      </c>
      <c r="D667" s="15" t="str">
        <f>"79361461"</f>
        <v>79361461</v>
      </c>
      <c r="E667" s="24" t="s">
        <v>757</v>
      </c>
      <c r="F667" s="25" t="s">
        <v>16</v>
      </c>
      <c r="G667" s="25" t="s">
        <v>1881</v>
      </c>
      <c r="H667" s="25" t="s">
        <v>1882</v>
      </c>
      <c r="I667" s="25" t="s">
        <v>272</v>
      </c>
      <c r="J667" s="24" t="s">
        <v>20</v>
      </c>
      <c r="K667" s="19"/>
    </row>
    <row r="668" spans="1:11" ht="42.75" customHeight="1" x14ac:dyDescent="0.25">
      <c r="A668" s="81"/>
      <c r="B668" s="1">
        <v>13</v>
      </c>
      <c r="C668" s="23" t="s">
        <v>1883</v>
      </c>
      <c r="D668" s="15" t="str">
        <f>"97974642"</f>
        <v>97974642</v>
      </c>
      <c r="E668" s="24" t="s">
        <v>757</v>
      </c>
      <c r="F668" s="25" t="s">
        <v>16</v>
      </c>
      <c r="G668" s="25" t="s">
        <v>1884</v>
      </c>
      <c r="H668" s="25" t="s">
        <v>817</v>
      </c>
      <c r="I668" s="25" t="s">
        <v>85</v>
      </c>
      <c r="J668" s="24" t="s">
        <v>20</v>
      </c>
      <c r="K668" s="19"/>
    </row>
    <row r="669" spans="1:11" ht="42.75" customHeight="1" x14ac:dyDescent="0.25">
      <c r="A669" s="81"/>
      <c r="B669" s="1">
        <v>14</v>
      </c>
      <c r="C669" s="23" t="s">
        <v>1885</v>
      </c>
      <c r="D669" s="15" t="str">
        <f>"34090418"</f>
        <v>34090418</v>
      </c>
      <c r="E669" s="24" t="s">
        <v>757</v>
      </c>
      <c r="F669" s="25" t="s">
        <v>16</v>
      </c>
      <c r="G669" s="25" t="s">
        <v>1886</v>
      </c>
      <c r="H669" s="25" t="s">
        <v>1887</v>
      </c>
      <c r="I669" s="25" t="s">
        <v>85</v>
      </c>
      <c r="J669" s="24" t="s">
        <v>20</v>
      </c>
      <c r="K669" s="19"/>
    </row>
    <row r="670" spans="1:11" ht="42.75" customHeight="1" x14ac:dyDescent="0.25">
      <c r="A670" s="81"/>
      <c r="B670" s="1">
        <v>15</v>
      </c>
      <c r="C670" s="23" t="s">
        <v>1888</v>
      </c>
      <c r="D670" s="15" t="str">
        <f>"03298738"</f>
        <v>03298738</v>
      </c>
      <c r="E670" s="24" t="s">
        <v>757</v>
      </c>
      <c r="F670" s="25" t="s">
        <v>16</v>
      </c>
      <c r="G670" s="23" t="s">
        <v>1889</v>
      </c>
      <c r="H670" s="25" t="s">
        <v>1890</v>
      </c>
      <c r="I670" s="25" t="s">
        <v>85</v>
      </c>
      <c r="J670" s="24" t="s">
        <v>20</v>
      </c>
      <c r="K670" s="19"/>
    </row>
    <row r="671" spans="1:11" ht="42.75" customHeight="1" x14ac:dyDescent="0.25">
      <c r="A671" s="81"/>
      <c r="B671" s="1">
        <v>16</v>
      </c>
      <c r="C671" s="23" t="s">
        <v>1891</v>
      </c>
      <c r="D671" s="15" t="str">
        <f>"34977917"</f>
        <v>34977917</v>
      </c>
      <c r="E671" s="24" t="s">
        <v>984</v>
      </c>
      <c r="F671" s="25" t="s">
        <v>16</v>
      </c>
      <c r="G671" s="23">
        <v>97845</v>
      </c>
      <c r="H671" s="25" t="s">
        <v>1892</v>
      </c>
      <c r="I671" s="25" t="s">
        <v>608</v>
      </c>
      <c r="J671" s="24" t="s">
        <v>20</v>
      </c>
      <c r="K671" s="19"/>
    </row>
    <row r="672" spans="1:11" ht="42.75" customHeight="1" x14ac:dyDescent="0.25">
      <c r="A672" s="81"/>
      <c r="B672" s="1">
        <v>17</v>
      </c>
      <c r="C672" s="23" t="s">
        <v>1893</v>
      </c>
      <c r="D672" s="15" t="str">
        <f>"79361461"</f>
        <v>79361461</v>
      </c>
      <c r="E672" s="24" t="s">
        <v>575</v>
      </c>
      <c r="F672" s="25" t="s">
        <v>16</v>
      </c>
      <c r="G672" s="23" t="s">
        <v>1894</v>
      </c>
      <c r="H672" s="25" t="s">
        <v>1315</v>
      </c>
      <c r="I672" s="25" t="s">
        <v>19</v>
      </c>
      <c r="J672" s="24" t="s">
        <v>20</v>
      </c>
      <c r="K672" s="19"/>
    </row>
    <row r="673" spans="1:11" ht="42.75" customHeight="1" x14ac:dyDescent="0.25">
      <c r="A673" s="81"/>
      <c r="B673" s="1">
        <v>18</v>
      </c>
      <c r="C673" s="23" t="s">
        <v>1895</v>
      </c>
      <c r="D673" s="15" t="str">
        <f>"38486618"</f>
        <v>38486618</v>
      </c>
      <c r="E673" s="24" t="s">
        <v>1109</v>
      </c>
      <c r="F673" s="25" t="s">
        <v>16</v>
      </c>
      <c r="G673" s="23">
        <v>48375</v>
      </c>
      <c r="H673" s="25" t="s">
        <v>503</v>
      </c>
      <c r="I673" s="25" t="s">
        <v>85</v>
      </c>
      <c r="J673" s="24" t="s">
        <v>20</v>
      </c>
      <c r="K673" s="19"/>
    </row>
    <row r="674" spans="1:11" ht="42.75" customHeight="1" x14ac:dyDescent="0.25">
      <c r="A674" s="81"/>
      <c r="B674" s="1">
        <v>19</v>
      </c>
      <c r="C674" s="39" t="s">
        <v>1896</v>
      </c>
      <c r="D674" s="15" t="str">
        <f>"30346214"</f>
        <v>30346214</v>
      </c>
      <c r="E674" s="24" t="s">
        <v>995</v>
      </c>
      <c r="F674" s="25" t="s">
        <v>16</v>
      </c>
      <c r="G674" s="23" t="s">
        <v>1897</v>
      </c>
      <c r="H674" s="25" t="s">
        <v>786</v>
      </c>
      <c r="I674" s="25" t="s">
        <v>1356</v>
      </c>
      <c r="J674" s="24" t="s">
        <v>20</v>
      </c>
      <c r="K674" s="19"/>
    </row>
    <row r="675" spans="1:11" ht="42.75" customHeight="1" x14ac:dyDescent="0.25">
      <c r="A675" s="81"/>
      <c r="B675" s="1">
        <v>20</v>
      </c>
      <c r="C675" s="39" t="s">
        <v>1898</v>
      </c>
      <c r="D675" s="15" t="str">
        <f>"94870815"</f>
        <v>94870815</v>
      </c>
      <c r="E675" s="24" t="s">
        <v>809</v>
      </c>
      <c r="F675" s="25" t="s">
        <v>16</v>
      </c>
      <c r="G675" s="23" t="s">
        <v>1899</v>
      </c>
      <c r="H675" s="25" t="s">
        <v>1900</v>
      </c>
      <c r="I675" s="25" t="s">
        <v>85</v>
      </c>
      <c r="J675" s="24" t="s">
        <v>20</v>
      </c>
      <c r="K675" s="19"/>
    </row>
    <row r="676" spans="1:11" ht="42.75" customHeight="1" x14ac:dyDescent="0.25">
      <c r="A676" s="81"/>
      <c r="B676" s="1">
        <v>21</v>
      </c>
      <c r="C676" s="39" t="s">
        <v>1901</v>
      </c>
      <c r="D676" s="15" t="str">
        <f>"83922735"</f>
        <v>83922735</v>
      </c>
      <c r="E676" s="24" t="s">
        <v>809</v>
      </c>
      <c r="F676" s="25" t="s">
        <v>16</v>
      </c>
      <c r="G676" s="23" t="s">
        <v>1902</v>
      </c>
      <c r="H676" s="25" t="s">
        <v>104</v>
      </c>
      <c r="I676" s="25" t="s">
        <v>407</v>
      </c>
      <c r="J676" s="24" t="s">
        <v>20</v>
      </c>
      <c r="K676" s="19"/>
    </row>
    <row r="677" spans="1:11" ht="42.75" customHeight="1" x14ac:dyDescent="0.25">
      <c r="A677" s="81"/>
      <c r="B677" s="1">
        <v>22</v>
      </c>
      <c r="C677" s="39" t="s">
        <v>1903</v>
      </c>
      <c r="D677" s="15" t="str">
        <f>"36125787"</f>
        <v>36125787</v>
      </c>
      <c r="E677" s="24" t="s">
        <v>191</v>
      </c>
      <c r="F677" s="25" t="s">
        <v>16</v>
      </c>
      <c r="G677" s="23">
        <v>40706</v>
      </c>
      <c r="H677" s="25" t="s">
        <v>1904</v>
      </c>
      <c r="I677" s="25" t="s">
        <v>85</v>
      </c>
      <c r="J677" s="24" t="s">
        <v>20</v>
      </c>
      <c r="K677" s="19"/>
    </row>
    <row r="678" spans="1:11" ht="42.75" customHeight="1" x14ac:dyDescent="0.25">
      <c r="A678" s="81"/>
      <c r="B678" s="1">
        <v>23</v>
      </c>
      <c r="C678" s="39" t="s">
        <v>1905</v>
      </c>
      <c r="D678" s="15" t="str">
        <f>"04677578"</f>
        <v>04677578</v>
      </c>
      <c r="E678" s="24" t="s">
        <v>809</v>
      </c>
      <c r="F678" s="25" t="s">
        <v>16</v>
      </c>
      <c r="G678" s="23" t="s">
        <v>1906</v>
      </c>
      <c r="H678" s="25" t="s">
        <v>1907</v>
      </c>
      <c r="I678" s="25" t="s">
        <v>272</v>
      </c>
      <c r="J678" s="24" t="s">
        <v>20</v>
      </c>
      <c r="K678" s="19"/>
    </row>
    <row r="679" spans="1:11" ht="42.75" customHeight="1" x14ac:dyDescent="0.25">
      <c r="A679" s="81"/>
      <c r="B679" s="1">
        <v>24</v>
      </c>
      <c r="C679" s="39" t="s">
        <v>1908</v>
      </c>
      <c r="D679" s="15" t="str">
        <f>"00652714"</f>
        <v>00652714</v>
      </c>
      <c r="E679" s="24" t="s">
        <v>1909</v>
      </c>
      <c r="F679" s="25" t="s">
        <v>16</v>
      </c>
      <c r="G679" s="23">
        <v>45898</v>
      </c>
      <c r="H679" s="25" t="s">
        <v>1910</v>
      </c>
      <c r="I679" s="25" t="s">
        <v>85</v>
      </c>
      <c r="J679" s="24" t="s">
        <v>20</v>
      </c>
      <c r="K679" s="19"/>
    </row>
    <row r="680" spans="1:11" ht="42.75" customHeight="1" x14ac:dyDescent="0.25">
      <c r="A680" s="81"/>
      <c r="B680" s="1">
        <v>25</v>
      </c>
      <c r="C680" s="39" t="s">
        <v>1911</v>
      </c>
      <c r="D680" s="15" t="str">
        <f>"47084553"</f>
        <v>47084553</v>
      </c>
      <c r="E680" s="24" t="s">
        <v>809</v>
      </c>
      <c r="F680" s="25" t="s">
        <v>16</v>
      </c>
      <c r="G680" s="23">
        <v>46687</v>
      </c>
      <c r="H680" s="25" t="s">
        <v>1912</v>
      </c>
      <c r="I680" s="25" t="s">
        <v>85</v>
      </c>
      <c r="J680" s="24" t="s">
        <v>20</v>
      </c>
      <c r="K680" s="19"/>
    </row>
    <row r="681" spans="1:11" ht="42.75" customHeight="1" x14ac:dyDescent="0.25">
      <c r="A681" s="81"/>
      <c r="B681" s="1">
        <v>26</v>
      </c>
      <c r="C681" s="39" t="s">
        <v>1913</v>
      </c>
      <c r="D681" s="15" t="str">
        <f>"10204074"</f>
        <v>10204074</v>
      </c>
      <c r="E681" s="24" t="s">
        <v>809</v>
      </c>
      <c r="F681" s="25" t="s">
        <v>16</v>
      </c>
      <c r="G681" s="23">
        <v>28603</v>
      </c>
      <c r="H681" s="25" t="s">
        <v>1914</v>
      </c>
      <c r="I681" s="25" t="s">
        <v>1915</v>
      </c>
      <c r="J681" s="24" t="s">
        <v>20</v>
      </c>
      <c r="K681" s="19"/>
    </row>
    <row r="682" spans="1:11" ht="42.75" customHeight="1" x14ac:dyDescent="0.25">
      <c r="A682" s="73"/>
      <c r="B682" s="1">
        <v>27</v>
      </c>
      <c r="C682" s="39" t="s">
        <v>1916</v>
      </c>
      <c r="D682" s="15" t="str">
        <f>"20189968"</f>
        <v>20189968</v>
      </c>
      <c r="E682" s="24" t="s">
        <v>809</v>
      </c>
      <c r="F682" s="25" t="s">
        <v>16</v>
      </c>
      <c r="G682" s="23" t="s">
        <v>1917</v>
      </c>
      <c r="H682" s="25" t="s">
        <v>1032</v>
      </c>
      <c r="I682" s="25" t="s">
        <v>407</v>
      </c>
      <c r="J682" s="24" t="s">
        <v>20</v>
      </c>
      <c r="K682" s="19"/>
    </row>
    <row r="683" spans="1:11" ht="42.75" customHeight="1" x14ac:dyDescent="0.25">
      <c r="A683" s="87" t="s">
        <v>1918</v>
      </c>
      <c r="B683" s="88"/>
      <c r="C683" s="88"/>
      <c r="D683" s="88"/>
      <c r="E683" s="89"/>
      <c r="F683" s="90" t="s">
        <v>33</v>
      </c>
      <c r="G683" s="90"/>
      <c r="H683" s="90"/>
      <c r="I683" s="90"/>
      <c r="J683" s="13"/>
      <c r="K683" s="9"/>
    </row>
    <row r="684" spans="1:11" ht="42.75" customHeight="1" x14ac:dyDescent="0.25">
      <c r="A684" s="4" t="s">
        <v>2</v>
      </c>
      <c r="B684" s="5" t="s">
        <v>3</v>
      </c>
      <c r="C684" s="4" t="s">
        <v>4</v>
      </c>
      <c r="D684" s="6" t="s">
        <v>5</v>
      </c>
      <c r="E684" s="5" t="s">
        <v>6</v>
      </c>
      <c r="F684" s="7" t="s">
        <v>7</v>
      </c>
      <c r="G684" s="7" t="s">
        <v>8</v>
      </c>
      <c r="H684" s="8" t="s">
        <v>9</v>
      </c>
      <c r="I684" s="4" t="s">
        <v>10</v>
      </c>
      <c r="J684" s="5" t="s">
        <v>34</v>
      </c>
      <c r="K684" s="9" t="s">
        <v>12</v>
      </c>
    </row>
    <row r="685" spans="1:11" ht="24.75" customHeight="1" x14ac:dyDescent="0.25">
      <c r="A685" s="72" t="s">
        <v>1919</v>
      </c>
      <c r="B685" s="71">
        <v>1</v>
      </c>
      <c r="C685" s="74" t="s">
        <v>1920</v>
      </c>
      <c r="D685" s="75" t="str">
        <f>"82772622"</f>
        <v>82772622</v>
      </c>
      <c r="E685" s="71" t="s">
        <v>1921</v>
      </c>
      <c r="F685" s="10" t="s">
        <v>16</v>
      </c>
      <c r="G685" s="11">
        <v>13739</v>
      </c>
      <c r="H685" s="12" t="s">
        <v>1922</v>
      </c>
      <c r="I685" s="10" t="s">
        <v>85</v>
      </c>
      <c r="J685" s="71" t="s">
        <v>20</v>
      </c>
      <c r="K685" s="71" t="s">
        <v>605</v>
      </c>
    </row>
    <row r="686" spans="1:11" ht="24.75" customHeight="1" x14ac:dyDescent="0.25">
      <c r="A686" s="81"/>
      <c r="B686" s="71"/>
      <c r="C686" s="74"/>
      <c r="D686" s="75"/>
      <c r="E686" s="71"/>
      <c r="F686" s="10" t="s">
        <v>129</v>
      </c>
      <c r="G686" s="10" t="s">
        <v>1923</v>
      </c>
      <c r="H686" s="12" t="s">
        <v>1924</v>
      </c>
      <c r="I686" s="10" t="s">
        <v>85</v>
      </c>
      <c r="J686" s="71"/>
      <c r="K686" s="71"/>
    </row>
    <row r="687" spans="1:11" ht="24.75" customHeight="1" x14ac:dyDescent="0.25">
      <c r="A687" s="81"/>
      <c r="B687" s="71">
        <v>2</v>
      </c>
      <c r="C687" s="74" t="s">
        <v>14</v>
      </c>
      <c r="D687" s="75" t="str">
        <f>"41866364"</f>
        <v>41866364</v>
      </c>
      <c r="E687" s="71" t="s">
        <v>15</v>
      </c>
      <c r="F687" s="10" t="s">
        <v>16</v>
      </c>
      <c r="G687" s="11" t="s">
        <v>17</v>
      </c>
      <c r="H687" s="12" t="s">
        <v>18</v>
      </c>
      <c r="I687" s="10" t="s">
        <v>19</v>
      </c>
      <c r="J687" s="76" t="s">
        <v>20</v>
      </c>
      <c r="K687" s="71" t="s">
        <v>1925</v>
      </c>
    </row>
    <row r="688" spans="1:11" ht="24.75" customHeight="1" x14ac:dyDescent="0.25">
      <c r="A688" s="81"/>
      <c r="B688" s="71"/>
      <c r="C688" s="74"/>
      <c r="D688" s="75"/>
      <c r="E688" s="71"/>
      <c r="F688" s="10" t="s">
        <v>22</v>
      </c>
      <c r="G688" s="11" t="s">
        <v>17</v>
      </c>
      <c r="H688" s="12" t="s">
        <v>18</v>
      </c>
      <c r="I688" s="10" t="s">
        <v>19</v>
      </c>
      <c r="J688" s="76"/>
      <c r="K688" s="71"/>
    </row>
    <row r="689" spans="1:11" ht="24.75" customHeight="1" x14ac:dyDescent="0.25">
      <c r="A689" s="81"/>
      <c r="B689" s="71">
        <v>3</v>
      </c>
      <c r="C689" s="74" t="s">
        <v>1926</v>
      </c>
      <c r="D689" s="75" t="str">
        <f>"36805605"</f>
        <v>36805605</v>
      </c>
      <c r="E689" s="71" t="s">
        <v>559</v>
      </c>
      <c r="F689" s="10" t="s">
        <v>16</v>
      </c>
      <c r="G689" s="11" t="s">
        <v>1927</v>
      </c>
      <c r="H689" s="12" t="s">
        <v>1928</v>
      </c>
      <c r="I689" s="10" t="s">
        <v>19</v>
      </c>
      <c r="J689" s="76" t="s">
        <v>20</v>
      </c>
      <c r="K689" s="71" t="s">
        <v>133</v>
      </c>
    </row>
    <row r="690" spans="1:11" ht="24.75" customHeight="1" x14ac:dyDescent="0.25">
      <c r="A690" s="81"/>
      <c r="B690" s="71"/>
      <c r="C690" s="74"/>
      <c r="D690" s="75"/>
      <c r="E690" s="71"/>
      <c r="F690" s="10" t="s">
        <v>22</v>
      </c>
      <c r="G690" s="11" t="s">
        <v>1929</v>
      </c>
      <c r="H690" s="12" t="s">
        <v>1749</v>
      </c>
      <c r="I690" s="10" t="s">
        <v>19</v>
      </c>
      <c r="J690" s="76"/>
      <c r="K690" s="71"/>
    </row>
    <row r="691" spans="1:11" ht="24.75" customHeight="1" x14ac:dyDescent="0.25">
      <c r="A691" s="81"/>
      <c r="B691" s="71">
        <v>4</v>
      </c>
      <c r="C691" s="74" t="s">
        <v>1930</v>
      </c>
      <c r="D691" s="75" t="str">
        <f>"89207180"</f>
        <v>89207180</v>
      </c>
      <c r="E691" s="71" t="s">
        <v>1931</v>
      </c>
      <c r="F691" s="10" t="s">
        <v>16</v>
      </c>
      <c r="G691" s="11" t="s">
        <v>1932</v>
      </c>
      <c r="H691" s="12" t="s">
        <v>1933</v>
      </c>
      <c r="I691" s="10" t="s">
        <v>85</v>
      </c>
      <c r="J691" s="76" t="s">
        <v>20</v>
      </c>
      <c r="K691" s="71" t="s">
        <v>421</v>
      </c>
    </row>
    <row r="692" spans="1:11" ht="24.75" customHeight="1" x14ac:dyDescent="0.25">
      <c r="A692" s="81"/>
      <c r="B692" s="71"/>
      <c r="C692" s="74"/>
      <c r="D692" s="75"/>
      <c r="E692" s="71"/>
      <c r="F692" s="10" t="s">
        <v>22</v>
      </c>
      <c r="G692" s="11" t="s">
        <v>1934</v>
      </c>
      <c r="H692" s="12" t="s">
        <v>1935</v>
      </c>
      <c r="I692" s="10" t="s">
        <v>85</v>
      </c>
      <c r="J692" s="76"/>
      <c r="K692" s="71"/>
    </row>
    <row r="693" spans="1:11" ht="24.75" customHeight="1" x14ac:dyDescent="0.25">
      <c r="A693" s="81"/>
      <c r="B693" s="71">
        <v>5</v>
      </c>
      <c r="C693" s="74" t="s">
        <v>1936</v>
      </c>
      <c r="D693" s="75" t="str">
        <f>"90236448"</f>
        <v>90236448</v>
      </c>
      <c r="E693" s="71" t="s">
        <v>1937</v>
      </c>
      <c r="F693" s="10" t="s">
        <v>16</v>
      </c>
      <c r="G693" s="11" t="s">
        <v>1938</v>
      </c>
      <c r="H693" s="12" t="s">
        <v>1939</v>
      </c>
      <c r="I693" s="10" t="s">
        <v>85</v>
      </c>
      <c r="J693" s="71" t="s">
        <v>20</v>
      </c>
      <c r="K693" s="71" t="s">
        <v>140</v>
      </c>
    </row>
    <row r="694" spans="1:11" ht="24.75" customHeight="1" x14ac:dyDescent="0.25">
      <c r="A694" s="81"/>
      <c r="B694" s="71"/>
      <c r="C694" s="74"/>
      <c r="D694" s="75"/>
      <c r="E694" s="71"/>
      <c r="F694" s="10" t="s">
        <v>129</v>
      </c>
      <c r="G694" s="14" t="s">
        <v>1938</v>
      </c>
      <c r="H694" s="12" t="s">
        <v>1940</v>
      </c>
      <c r="I694" s="10" t="s">
        <v>85</v>
      </c>
      <c r="J694" s="71"/>
      <c r="K694" s="71"/>
    </row>
    <row r="695" spans="1:11" ht="24.75" customHeight="1" x14ac:dyDescent="0.25">
      <c r="A695" s="81"/>
      <c r="B695" s="71">
        <v>5</v>
      </c>
      <c r="C695" s="74" t="s">
        <v>1941</v>
      </c>
      <c r="D695" s="75" t="str">
        <f>"63021348"</f>
        <v>63021348</v>
      </c>
      <c r="E695" s="71" t="s">
        <v>518</v>
      </c>
      <c r="F695" s="10" t="s">
        <v>16</v>
      </c>
      <c r="G695" s="11" t="s">
        <v>1942</v>
      </c>
      <c r="H695" s="12" t="s">
        <v>1943</v>
      </c>
      <c r="I695" s="10" t="s">
        <v>85</v>
      </c>
      <c r="J695" s="71" t="s">
        <v>20</v>
      </c>
      <c r="K695" s="71" t="s">
        <v>140</v>
      </c>
    </row>
    <row r="696" spans="1:11" ht="24.75" customHeight="1" x14ac:dyDescent="0.25">
      <c r="A696" s="73"/>
      <c r="B696" s="71"/>
      <c r="C696" s="74"/>
      <c r="D696" s="75"/>
      <c r="E696" s="71"/>
      <c r="F696" s="10" t="s">
        <v>324</v>
      </c>
      <c r="G696" s="14" t="s">
        <v>1944</v>
      </c>
      <c r="H696" s="12" t="s">
        <v>1945</v>
      </c>
      <c r="I696" s="10" t="s">
        <v>85</v>
      </c>
      <c r="J696" s="71"/>
      <c r="K696" s="71"/>
    </row>
    <row r="697" spans="1:11" ht="24.75" customHeight="1" x14ac:dyDescent="0.25">
      <c r="A697" s="72" t="s">
        <v>51</v>
      </c>
      <c r="B697" s="71">
        <v>1</v>
      </c>
      <c r="C697" s="74" t="s">
        <v>1946</v>
      </c>
      <c r="D697" s="75" t="str">
        <f>"75132430"</f>
        <v>75132430</v>
      </c>
      <c r="E697" s="71" t="s">
        <v>1947</v>
      </c>
      <c r="F697" s="54" t="s">
        <v>16</v>
      </c>
      <c r="G697" s="11" t="s">
        <v>1948</v>
      </c>
      <c r="H697" s="12" t="s">
        <v>1949</v>
      </c>
      <c r="I697" s="54" t="s">
        <v>85</v>
      </c>
      <c r="J697" s="76" t="s">
        <v>20</v>
      </c>
      <c r="K697" s="71" t="s">
        <v>1648</v>
      </c>
    </row>
    <row r="698" spans="1:11" ht="24.75" customHeight="1" x14ac:dyDescent="0.25">
      <c r="A698" s="81"/>
      <c r="B698" s="71"/>
      <c r="C698" s="74"/>
      <c r="D698" s="75"/>
      <c r="E698" s="71"/>
      <c r="F698" s="54" t="s">
        <v>1784</v>
      </c>
      <c r="G698" s="11" t="s">
        <v>1950</v>
      </c>
      <c r="H698" s="12" t="s">
        <v>1951</v>
      </c>
      <c r="I698" s="54" t="s">
        <v>1260</v>
      </c>
      <c r="J698" s="76"/>
      <c r="K698" s="71"/>
    </row>
    <row r="699" spans="1:11" ht="24.75" customHeight="1" x14ac:dyDescent="0.25">
      <c r="A699" s="81"/>
      <c r="B699" s="71">
        <v>2</v>
      </c>
      <c r="C699" s="74" t="s">
        <v>1952</v>
      </c>
      <c r="D699" s="75" t="str">
        <f>"44625140"</f>
        <v>44625140</v>
      </c>
      <c r="E699" s="71" t="s">
        <v>1085</v>
      </c>
      <c r="F699" s="54" t="s">
        <v>16</v>
      </c>
      <c r="G699" s="11" t="s">
        <v>1953</v>
      </c>
      <c r="H699" s="12" t="s">
        <v>1954</v>
      </c>
      <c r="I699" s="54" t="s">
        <v>85</v>
      </c>
      <c r="J699" s="76" t="s">
        <v>20</v>
      </c>
      <c r="K699" s="71" t="s">
        <v>1648</v>
      </c>
    </row>
    <row r="700" spans="1:11" ht="24.75" customHeight="1" x14ac:dyDescent="0.25">
      <c r="A700" s="81"/>
      <c r="B700" s="71"/>
      <c r="C700" s="74"/>
      <c r="D700" s="75"/>
      <c r="E700" s="71"/>
      <c r="F700" s="54" t="s">
        <v>22</v>
      </c>
      <c r="G700" s="11" t="s">
        <v>1955</v>
      </c>
      <c r="H700" s="12" t="s">
        <v>1956</v>
      </c>
      <c r="I700" s="54" t="s">
        <v>85</v>
      </c>
      <c r="J700" s="76"/>
      <c r="K700" s="71"/>
    </row>
    <row r="701" spans="1:11" ht="24.75" customHeight="1" x14ac:dyDescent="0.25">
      <c r="A701" s="81"/>
      <c r="B701" s="71">
        <v>3</v>
      </c>
      <c r="C701" s="74" t="s">
        <v>1957</v>
      </c>
      <c r="D701" s="75" t="str">
        <f>"15239822"</f>
        <v>15239822</v>
      </c>
      <c r="E701" s="71" t="s">
        <v>1958</v>
      </c>
      <c r="F701" s="54" t="s">
        <v>16</v>
      </c>
      <c r="G701" s="54" t="s">
        <v>1959</v>
      </c>
      <c r="H701" s="12" t="s">
        <v>534</v>
      </c>
      <c r="I701" s="54" t="s">
        <v>28</v>
      </c>
      <c r="J701" s="76" t="s">
        <v>20</v>
      </c>
      <c r="K701" s="71" t="s">
        <v>1648</v>
      </c>
    </row>
    <row r="702" spans="1:11" ht="24.75" customHeight="1" x14ac:dyDescent="0.25">
      <c r="A702" s="81"/>
      <c r="B702" s="71"/>
      <c r="C702" s="74"/>
      <c r="D702" s="75"/>
      <c r="E702" s="71"/>
      <c r="F702" s="54" t="s">
        <v>22</v>
      </c>
      <c r="G702" s="54" t="s">
        <v>1959</v>
      </c>
      <c r="H702" s="12" t="s">
        <v>1960</v>
      </c>
      <c r="I702" s="54" t="s">
        <v>28</v>
      </c>
      <c r="J702" s="76"/>
      <c r="K702" s="71"/>
    </row>
    <row r="703" spans="1:11" ht="24.75" customHeight="1" x14ac:dyDescent="0.25">
      <c r="A703" s="81"/>
      <c r="B703" s="71">
        <v>4</v>
      </c>
      <c r="C703" s="74" t="s">
        <v>1961</v>
      </c>
      <c r="D703" s="75" t="str">
        <f>"46801135"</f>
        <v>46801135</v>
      </c>
      <c r="E703" s="71" t="s">
        <v>615</v>
      </c>
      <c r="F703" s="54" t="s">
        <v>16</v>
      </c>
      <c r="G703" s="11" t="s">
        <v>1962</v>
      </c>
      <c r="H703" s="12" t="s">
        <v>1963</v>
      </c>
      <c r="I703" s="54" t="s">
        <v>85</v>
      </c>
      <c r="J703" s="76" t="s">
        <v>20</v>
      </c>
      <c r="K703" s="71" t="s">
        <v>1648</v>
      </c>
    </row>
    <row r="704" spans="1:11" ht="24.75" customHeight="1" x14ac:dyDescent="0.25">
      <c r="A704" s="81"/>
      <c r="B704" s="71"/>
      <c r="C704" s="74"/>
      <c r="D704" s="75"/>
      <c r="E704" s="71"/>
      <c r="F704" s="54" t="s">
        <v>631</v>
      </c>
      <c r="G704" s="11" t="s">
        <v>1964</v>
      </c>
      <c r="H704" s="12" t="s">
        <v>1965</v>
      </c>
      <c r="I704" s="54" t="s">
        <v>85</v>
      </c>
      <c r="J704" s="76"/>
      <c r="K704" s="71"/>
    </row>
    <row r="705" spans="1:11" ht="24.75" customHeight="1" x14ac:dyDescent="0.25">
      <c r="A705" s="81"/>
      <c r="B705" s="92">
        <v>5</v>
      </c>
      <c r="C705" s="77" t="s">
        <v>1966</v>
      </c>
      <c r="D705" s="95" t="str">
        <f>"69572288"</f>
        <v>69572288</v>
      </c>
      <c r="E705" s="92" t="s">
        <v>1967</v>
      </c>
      <c r="F705" s="10" t="s">
        <v>16</v>
      </c>
      <c r="G705" s="10" t="s">
        <v>1968</v>
      </c>
      <c r="H705" s="12" t="s">
        <v>1969</v>
      </c>
      <c r="I705" s="10" t="s">
        <v>184</v>
      </c>
      <c r="J705" s="71" t="s">
        <v>20</v>
      </c>
      <c r="K705" s="71" t="s">
        <v>333</v>
      </c>
    </row>
    <row r="706" spans="1:11" ht="24.75" customHeight="1" x14ac:dyDescent="0.25">
      <c r="A706" s="81"/>
      <c r="B706" s="93"/>
      <c r="C706" s="78"/>
      <c r="D706" s="96"/>
      <c r="E706" s="93"/>
      <c r="F706" s="10" t="s">
        <v>22</v>
      </c>
      <c r="G706" s="10" t="s">
        <v>1968</v>
      </c>
      <c r="H706" s="12" t="s">
        <v>1969</v>
      </c>
      <c r="I706" s="10" t="s">
        <v>184</v>
      </c>
      <c r="J706" s="71"/>
      <c r="K706" s="71"/>
    </row>
    <row r="707" spans="1:11" ht="24.75" customHeight="1" x14ac:dyDescent="0.25">
      <c r="A707" s="73"/>
      <c r="B707" s="94"/>
      <c r="C707" s="79"/>
      <c r="D707" s="97"/>
      <c r="E707" s="94"/>
      <c r="F707" s="10" t="s">
        <v>631</v>
      </c>
      <c r="G707" s="10" t="s">
        <v>1968</v>
      </c>
      <c r="H707" s="12" t="s">
        <v>1969</v>
      </c>
      <c r="I707" s="10" t="s">
        <v>184</v>
      </c>
      <c r="J707" s="71"/>
      <c r="K707" s="71"/>
    </row>
    <row r="708" spans="1:11" ht="24.75" customHeight="1" x14ac:dyDescent="0.25">
      <c r="A708" s="72" t="s">
        <v>59</v>
      </c>
      <c r="B708" s="71">
        <v>1</v>
      </c>
      <c r="C708" s="74" t="s">
        <v>1970</v>
      </c>
      <c r="D708" s="75" t="str">
        <f>"78656674"</f>
        <v>78656674</v>
      </c>
      <c r="E708" s="71" t="s">
        <v>1971</v>
      </c>
      <c r="F708" s="10" t="s">
        <v>16</v>
      </c>
      <c r="G708" s="11" t="s">
        <v>1972</v>
      </c>
      <c r="H708" s="12" t="s">
        <v>1973</v>
      </c>
      <c r="I708" s="10" t="s">
        <v>85</v>
      </c>
      <c r="J708" s="71" t="s">
        <v>20</v>
      </c>
      <c r="K708" s="71" t="s">
        <v>656</v>
      </c>
    </row>
    <row r="709" spans="1:11" ht="24.75" customHeight="1" x14ac:dyDescent="0.25">
      <c r="A709" s="81"/>
      <c r="B709" s="71"/>
      <c r="C709" s="74"/>
      <c r="D709" s="75"/>
      <c r="E709" s="71"/>
      <c r="F709" s="10" t="s">
        <v>22</v>
      </c>
      <c r="G709" s="11" t="s">
        <v>1972</v>
      </c>
      <c r="H709" s="12" t="s">
        <v>1974</v>
      </c>
      <c r="I709" s="10" t="s">
        <v>28</v>
      </c>
      <c r="J709" s="71"/>
      <c r="K709" s="71"/>
    </row>
    <row r="710" spans="1:11" ht="24.75" customHeight="1" x14ac:dyDescent="0.25">
      <c r="A710" s="81"/>
      <c r="B710" s="71">
        <v>2</v>
      </c>
      <c r="C710" s="74" t="s">
        <v>1975</v>
      </c>
      <c r="D710" s="75" t="str">
        <f>"03574336"</f>
        <v>03574336</v>
      </c>
      <c r="E710" s="71" t="s">
        <v>993</v>
      </c>
      <c r="F710" s="10" t="s">
        <v>16</v>
      </c>
      <c r="G710" s="10">
        <v>50630</v>
      </c>
      <c r="H710" s="12" t="s">
        <v>1789</v>
      </c>
      <c r="I710" s="10" t="s">
        <v>85</v>
      </c>
      <c r="J710" s="71" t="s">
        <v>20</v>
      </c>
      <c r="K710" s="71" t="s">
        <v>670</v>
      </c>
    </row>
    <row r="711" spans="1:11" ht="24.75" customHeight="1" x14ac:dyDescent="0.25">
      <c r="A711" s="81"/>
      <c r="B711" s="71"/>
      <c r="C711" s="74"/>
      <c r="D711" s="75"/>
      <c r="E711" s="71"/>
      <c r="F711" s="10" t="s">
        <v>1976</v>
      </c>
      <c r="G711" s="10" t="s">
        <v>1977</v>
      </c>
      <c r="H711" s="12" t="s">
        <v>1978</v>
      </c>
      <c r="I711" s="10" t="s">
        <v>85</v>
      </c>
      <c r="J711" s="71"/>
      <c r="K711" s="71"/>
    </row>
    <row r="712" spans="1:11" ht="24.75" customHeight="1" x14ac:dyDescent="0.25">
      <c r="A712" s="81"/>
      <c r="B712" s="71">
        <v>3</v>
      </c>
      <c r="C712" s="74" t="s">
        <v>1979</v>
      </c>
      <c r="D712" s="75" t="str">
        <f>"50269798"</f>
        <v>50269798</v>
      </c>
      <c r="E712" s="71" t="s">
        <v>1296</v>
      </c>
      <c r="F712" s="10" t="s">
        <v>16</v>
      </c>
      <c r="G712" s="10" t="s">
        <v>1980</v>
      </c>
      <c r="H712" s="12" t="s">
        <v>1981</v>
      </c>
      <c r="I712" s="10" t="s">
        <v>85</v>
      </c>
      <c r="J712" s="71" t="s">
        <v>20</v>
      </c>
      <c r="K712" s="71" t="s">
        <v>670</v>
      </c>
    </row>
    <row r="713" spans="1:11" ht="24.75" customHeight="1" x14ac:dyDescent="0.25">
      <c r="A713" s="81"/>
      <c r="B713" s="71"/>
      <c r="C713" s="74"/>
      <c r="D713" s="75"/>
      <c r="E713" s="71"/>
      <c r="F713" s="10" t="s">
        <v>1976</v>
      </c>
      <c r="G713" s="10" t="s">
        <v>1982</v>
      </c>
      <c r="H713" s="12" t="s">
        <v>1983</v>
      </c>
      <c r="I713" s="10" t="s">
        <v>85</v>
      </c>
      <c r="J713" s="71"/>
      <c r="K713" s="71"/>
    </row>
    <row r="714" spans="1:11" ht="24.75" customHeight="1" x14ac:dyDescent="0.25">
      <c r="A714" s="81"/>
      <c r="B714" s="71">
        <v>4</v>
      </c>
      <c r="C714" s="74" t="s">
        <v>1984</v>
      </c>
      <c r="D714" s="75" t="str">
        <f>"53582582"</f>
        <v>53582582</v>
      </c>
      <c r="E714" s="71" t="s">
        <v>995</v>
      </c>
      <c r="F714" s="10" t="s">
        <v>16</v>
      </c>
      <c r="G714" s="10" t="s">
        <v>1985</v>
      </c>
      <c r="H714" s="14" t="s">
        <v>1986</v>
      </c>
      <c r="I714" s="10" t="s">
        <v>73</v>
      </c>
      <c r="J714" s="71" t="s">
        <v>20</v>
      </c>
      <c r="K714" s="71" t="s">
        <v>74</v>
      </c>
    </row>
    <row r="715" spans="1:11" ht="24.75" customHeight="1" x14ac:dyDescent="0.25">
      <c r="A715" s="73"/>
      <c r="B715" s="71"/>
      <c r="C715" s="74"/>
      <c r="D715" s="75"/>
      <c r="E715" s="71"/>
      <c r="F715" s="10" t="s">
        <v>22</v>
      </c>
      <c r="G715" s="91" t="s">
        <v>84</v>
      </c>
      <c r="H715" s="91"/>
      <c r="I715" s="10" t="s">
        <v>73</v>
      </c>
      <c r="J715" s="71"/>
      <c r="K715" s="71"/>
    </row>
    <row r="716" spans="1:11" ht="24.75" customHeight="1" x14ac:dyDescent="0.25">
      <c r="A716" s="72" t="s">
        <v>149</v>
      </c>
      <c r="B716" s="71">
        <v>1</v>
      </c>
      <c r="C716" s="74" t="s">
        <v>1987</v>
      </c>
      <c r="D716" s="75" t="str">
        <f>"97218218"</f>
        <v>97218218</v>
      </c>
      <c r="E716" s="71" t="s">
        <v>1988</v>
      </c>
      <c r="F716" s="10" t="s">
        <v>16</v>
      </c>
      <c r="G716" s="11" t="s">
        <v>1989</v>
      </c>
      <c r="H716" s="12" t="s">
        <v>1990</v>
      </c>
      <c r="I716" s="10" t="s">
        <v>85</v>
      </c>
      <c r="J716" s="76" t="s">
        <v>20</v>
      </c>
      <c r="K716" s="71" t="s">
        <v>74</v>
      </c>
    </row>
    <row r="717" spans="1:11" ht="24.75" customHeight="1" x14ac:dyDescent="0.25">
      <c r="A717" s="81"/>
      <c r="B717" s="71"/>
      <c r="C717" s="74"/>
      <c r="D717" s="75"/>
      <c r="E717" s="71"/>
      <c r="F717" s="10" t="s">
        <v>22</v>
      </c>
      <c r="G717" s="10" t="s">
        <v>1991</v>
      </c>
      <c r="H717" s="12" t="s">
        <v>842</v>
      </c>
      <c r="I717" s="10" t="s">
        <v>85</v>
      </c>
      <c r="J717" s="76"/>
      <c r="K717" s="71"/>
    </row>
    <row r="718" spans="1:11" ht="24.75" customHeight="1" x14ac:dyDescent="0.25">
      <c r="A718" s="81"/>
      <c r="B718" s="71">
        <v>2</v>
      </c>
      <c r="C718" s="74" t="s">
        <v>1992</v>
      </c>
      <c r="D718" s="75" t="str">
        <f>"92049248"</f>
        <v>92049248</v>
      </c>
      <c r="E718" s="71" t="s">
        <v>1993</v>
      </c>
      <c r="F718" s="10" t="s">
        <v>16</v>
      </c>
      <c r="G718" s="10" t="s">
        <v>1994</v>
      </c>
      <c r="H718" s="14" t="s">
        <v>1995</v>
      </c>
      <c r="I718" s="10" t="s">
        <v>272</v>
      </c>
      <c r="J718" s="76" t="s">
        <v>20</v>
      </c>
      <c r="K718" s="71" t="s">
        <v>357</v>
      </c>
    </row>
    <row r="719" spans="1:11" ht="24.75" customHeight="1" x14ac:dyDescent="0.25">
      <c r="A719" s="81"/>
      <c r="B719" s="71"/>
      <c r="C719" s="74"/>
      <c r="D719" s="75"/>
      <c r="E719" s="71"/>
      <c r="F719" s="10" t="s">
        <v>22</v>
      </c>
      <c r="G719" s="12" t="s">
        <v>1996</v>
      </c>
      <c r="H719" s="14" t="s">
        <v>1111</v>
      </c>
      <c r="I719" s="10" t="s">
        <v>272</v>
      </c>
      <c r="J719" s="76"/>
      <c r="K719" s="71"/>
    </row>
    <row r="720" spans="1:11" ht="24.75" customHeight="1" x14ac:dyDescent="0.25">
      <c r="A720" s="81"/>
      <c r="B720" s="71">
        <v>3</v>
      </c>
      <c r="C720" s="74" t="s">
        <v>2001</v>
      </c>
      <c r="D720" s="75">
        <v>19472610</v>
      </c>
      <c r="E720" s="71" t="s">
        <v>240</v>
      </c>
      <c r="F720" s="53" t="s">
        <v>16</v>
      </c>
      <c r="G720" s="53" t="s">
        <v>2002</v>
      </c>
      <c r="H720" s="14" t="s">
        <v>2003</v>
      </c>
      <c r="I720" s="53" t="s">
        <v>139</v>
      </c>
      <c r="J720" s="76" t="s">
        <v>20</v>
      </c>
      <c r="K720" s="71" t="s">
        <v>550</v>
      </c>
    </row>
    <row r="721" spans="1:11" ht="24.75" customHeight="1" x14ac:dyDescent="0.25">
      <c r="A721" s="81"/>
      <c r="B721" s="71"/>
      <c r="C721" s="74"/>
      <c r="D721" s="75"/>
      <c r="E721" s="71"/>
      <c r="F721" s="53" t="s">
        <v>22</v>
      </c>
      <c r="G721" s="12" t="s">
        <v>2002</v>
      </c>
      <c r="H721" s="14" t="s">
        <v>2004</v>
      </c>
      <c r="I721" s="53" t="s">
        <v>139</v>
      </c>
      <c r="J721" s="76"/>
      <c r="K721" s="71"/>
    </row>
    <row r="722" spans="1:11" ht="24.75" customHeight="1" x14ac:dyDescent="0.25">
      <c r="A722" s="81"/>
      <c r="B722" s="71">
        <v>4</v>
      </c>
      <c r="C722" s="74" t="s">
        <v>1997</v>
      </c>
      <c r="D722" s="75">
        <v>88237882</v>
      </c>
      <c r="E722" s="71" t="s">
        <v>1998</v>
      </c>
      <c r="F722" s="10" t="s">
        <v>16</v>
      </c>
      <c r="G722" s="10">
        <v>43848</v>
      </c>
      <c r="H722" s="14" t="s">
        <v>1999</v>
      </c>
      <c r="I722" s="10" t="s">
        <v>73</v>
      </c>
      <c r="J722" s="76" t="s">
        <v>20</v>
      </c>
      <c r="K722" s="71" t="s">
        <v>550</v>
      </c>
    </row>
    <row r="723" spans="1:11" ht="24.75" customHeight="1" x14ac:dyDescent="0.25">
      <c r="A723" s="81"/>
      <c r="B723" s="71"/>
      <c r="C723" s="74"/>
      <c r="D723" s="75"/>
      <c r="E723" s="71"/>
      <c r="F723" s="10" t="s">
        <v>22</v>
      </c>
      <c r="G723" s="12" t="s">
        <v>2000</v>
      </c>
      <c r="H723" s="14" t="s">
        <v>314</v>
      </c>
      <c r="I723" s="10" t="s">
        <v>73</v>
      </c>
      <c r="J723" s="76"/>
      <c r="K723" s="71"/>
    </row>
    <row r="724" spans="1:11" ht="24.75" hidden="1" customHeight="1" x14ac:dyDescent="0.25">
      <c r="A724" s="81"/>
      <c r="B724" s="71">
        <v>3</v>
      </c>
      <c r="C724" s="74"/>
      <c r="D724" s="75"/>
      <c r="E724" s="71"/>
      <c r="F724" s="10"/>
      <c r="G724" s="12"/>
      <c r="H724" s="32"/>
      <c r="I724" s="10"/>
      <c r="J724" s="71"/>
      <c r="K724" s="71"/>
    </row>
    <row r="725" spans="1:11" ht="24.75" hidden="1" customHeight="1" x14ac:dyDescent="0.25">
      <c r="A725" s="81"/>
      <c r="B725" s="71"/>
      <c r="C725" s="74"/>
      <c r="D725" s="75"/>
      <c r="E725" s="71"/>
      <c r="F725" s="10"/>
      <c r="G725" s="12"/>
      <c r="H725" s="14"/>
      <c r="I725" s="10"/>
      <c r="J725" s="71"/>
      <c r="K725" s="71"/>
    </row>
    <row r="726" spans="1:11" ht="24.75" hidden="1" customHeight="1" x14ac:dyDescent="0.25">
      <c r="A726" s="81"/>
      <c r="B726" s="71">
        <v>4</v>
      </c>
      <c r="C726" s="74"/>
      <c r="D726" s="75"/>
      <c r="E726" s="71"/>
      <c r="F726" s="10"/>
      <c r="G726" s="14"/>
      <c r="H726" s="43"/>
      <c r="I726" s="10"/>
      <c r="J726" s="71"/>
      <c r="K726" s="71"/>
    </row>
    <row r="727" spans="1:11" ht="24.75" hidden="1" customHeight="1" x14ac:dyDescent="0.25">
      <c r="A727" s="73"/>
      <c r="B727" s="71"/>
      <c r="C727" s="74"/>
      <c r="D727" s="75"/>
      <c r="E727" s="71"/>
      <c r="F727" s="10"/>
      <c r="G727" s="76"/>
      <c r="H727" s="76"/>
      <c r="I727" s="10"/>
      <c r="J727" s="71"/>
      <c r="K727" s="71"/>
    </row>
    <row r="728" spans="1:11" ht="42.75" customHeight="1" x14ac:dyDescent="0.25">
      <c r="A728" s="72" t="s">
        <v>375</v>
      </c>
      <c r="B728" s="1">
        <v>1</v>
      </c>
      <c r="C728" s="17" t="s">
        <v>2005</v>
      </c>
      <c r="D728" s="15" t="str">
        <f>"43282244"</f>
        <v>43282244</v>
      </c>
      <c r="E728" s="24" t="s">
        <v>377</v>
      </c>
      <c r="F728" s="23" t="s">
        <v>16</v>
      </c>
      <c r="G728" s="23" t="s">
        <v>2006</v>
      </c>
      <c r="H728" s="24"/>
      <c r="I728" s="23" t="s">
        <v>147</v>
      </c>
      <c r="J728" s="24" t="s">
        <v>20</v>
      </c>
      <c r="K728" s="19"/>
    </row>
    <row r="729" spans="1:11" ht="42.75" customHeight="1" x14ac:dyDescent="0.25">
      <c r="A729" s="81"/>
      <c r="B729" s="1">
        <v>2</v>
      </c>
      <c r="C729" s="17" t="s">
        <v>2007</v>
      </c>
      <c r="D729" s="15" t="str">
        <f>"06613654"</f>
        <v>06613654</v>
      </c>
      <c r="E729" s="24" t="s">
        <v>1314</v>
      </c>
      <c r="F729" s="23" t="s">
        <v>16</v>
      </c>
      <c r="G729" s="23" t="s">
        <v>2008</v>
      </c>
      <c r="H729" s="24"/>
      <c r="I729" s="23" t="s">
        <v>2009</v>
      </c>
      <c r="J729" s="24" t="s">
        <v>20</v>
      </c>
      <c r="K729" s="19"/>
    </row>
    <row r="730" spans="1:11" ht="42.75" customHeight="1" x14ac:dyDescent="0.25">
      <c r="A730" s="81"/>
      <c r="B730" s="1">
        <v>3</v>
      </c>
      <c r="C730" s="17" t="s">
        <v>2010</v>
      </c>
      <c r="D730" s="15" t="str">
        <f>"21561558"</f>
        <v>21561558</v>
      </c>
      <c r="E730" s="24" t="s">
        <v>2011</v>
      </c>
      <c r="F730" s="23" t="s">
        <v>16</v>
      </c>
      <c r="G730" s="23" t="s">
        <v>2012</v>
      </c>
      <c r="H730" s="24" t="s">
        <v>2013</v>
      </c>
      <c r="I730" s="23" t="s">
        <v>139</v>
      </c>
      <c r="J730" s="24" t="s">
        <v>20</v>
      </c>
      <c r="K730" s="19"/>
    </row>
    <row r="731" spans="1:11" ht="42.75" customHeight="1" x14ac:dyDescent="0.25">
      <c r="A731" s="81"/>
      <c r="B731" s="1">
        <v>4</v>
      </c>
      <c r="C731" s="17" t="s">
        <v>2014</v>
      </c>
      <c r="D731" s="15" t="str">
        <f>"16206606"</f>
        <v>16206606</v>
      </c>
      <c r="E731" s="24" t="s">
        <v>2011</v>
      </c>
      <c r="F731" s="23" t="s">
        <v>16</v>
      </c>
      <c r="G731" s="37" t="s">
        <v>2015</v>
      </c>
      <c r="H731" s="24" t="s">
        <v>2016</v>
      </c>
      <c r="I731" s="23" t="s">
        <v>184</v>
      </c>
      <c r="J731" s="24" t="s">
        <v>20</v>
      </c>
      <c r="K731" s="19"/>
    </row>
    <row r="732" spans="1:11" ht="42.75" customHeight="1" x14ac:dyDescent="0.25">
      <c r="A732" s="81"/>
      <c r="B732" s="1">
        <v>5</v>
      </c>
      <c r="C732" s="17" t="s">
        <v>2017</v>
      </c>
      <c r="D732" s="15" t="str">
        <f>"96761098"</f>
        <v>96761098</v>
      </c>
      <c r="E732" s="24" t="s">
        <v>381</v>
      </c>
      <c r="F732" s="23" t="s">
        <v>16</v>
      </c>
      <c r="G732" s="37" t="s">
        <v>2018</v>
      </c>
      <c r="H732" s="24" t="s">
        <v>2019</v>
      </c>
      <c r="I732" s="23" t="s">
        <v>147</v>
      </c>
      <c r="J732" s="24" t="s">
        <v>20</v>
      </c>
      <c r="K732" s="19"/>
    </row>
    <row r="733" spans="1:11" ht="42.75" customHeight="1" x14ac:dyDescent="0.25">
      <c r="A733" s="81"/>
      <c r="B733" s="1">
        <v>6</v>
      </c>
      <c r="C733" s="17" t="s">
        <v>2020</v>
      </c>
      <c r="D733" s="15" t="str">
        <f>"05328135"</f>
        <v>05328135</v>
      </c>
      <c r="E733" s="24" t="s">
        <v>1098</v>
      </c>
      <c r="F733" s="23" t="s">
        <v>16</v>
      </c>
      <c r="G733" s="23" t="s">
        <v>2021</v>
      </c>
      <c r="H733" s="24" t="s">
        <v>2022</v>
      </c>
      <c r="I733" s="23" t="s">
        <v>147</v>
      </c>
      <c r="J733" s="24" t="s">
        <v>20</v>
      </c>
      <c r="K733" s="19"/>
    </row>
    <row r="734" spans="1:11" ht="42.75" customHeight="1" x14ac:dyDescent="0.25">
      <c r="A734" s="81"/>
      <c r="B734" s="1">
        <v>7</v>
      </c>
      <c r="C734" s="17" t="s">
        <v>2023</v>
      </c>
      <c r="D734" s="15" t="str">
        <f>"69952998"</f>
        <v>69952998</v>
      </c>
      <c r="E734" s="24" t="s">
        <v>1147</v>
      </c>
      <c r="F734" s="23" t="s">
        <v>16</v>
      </c>
      <c r="G734" s="23" t="s">
        <v>2024</v>
      </c>
      <c r="H734" s="24" t="s">
        <v>1369</v>
      </c>
      <c r="I734" s="23" t="s">
        <v>960</v>
      </c>
      <c r="J734" s="24" t="s">
        <v>20</v>
      </c>
      <c r="K734" s="19"/>
    </row>
    <row r="735" spans="1:11" ht="42.75" customHeight="1" x14ac:dyDescent="0.25">
      <c r="A735" s="81"/>
      <c r="B735" s="1">
        <v>8</v>
      </c>
      <c r="C735" s="17" t="s">
        <v>2025</v>
      </c>
      <c r="D735" s="15" t="str">
        <f>"65900929"</f>
        <v>65900929</v>
      </c>
      <c r="E735" s="24" t="s">
        <v>1152</v>
      </c>
      <c r="F735" s="23" t="s">
        <v>16</v>
      </c>
      <c r="G735" s="37" t="s">
        <v>2026</v>
      </c>
      <c r="H735" s="24" t="s">
        <v>2027</v>
      </c>
      <c r="I735" s="23" t="s">
        <v>279</v>
      </c>
      <c r="J735" s="24" t="s">
        <v>20</v>
      </c>
      <c r="K735" s="19"/>
    </row>
    <row r="736" spans="1:11" ht="42.75" customHeight="1" x14ac:dyDescent="0.25">
      <c r="A736" s="81"/>
      <c r="B736" s="1">
        <v>9</v>
      </c>
      <c r="C736" s="17" t="s">
        <v>2028</v>
      </c>
      <c r="D736" s="15" t="str">
        <f>"93939027"</f>
        <v>93939027</v>
      </c>
      <c r="E736" s="24" t="s">
        <v>2029</v>
      </c>
      <c r="F736" s="23" t="s">
        <v>16</v>
      </c>
      <c r="G736" s="37" t="s">
        <v>2030</v>
      </c>
      <c r="H736" s="24" t="s">
        <v>2031</v>
      </c>
      <c r="I736" s="23" t="s">
        <v>2032</v>
      </c>
      <c r="J736" s="24" t="s">
        <v>20</v>
      </c>
      <c r="K736" s="19"/>
    </row>
    <row r="737" spans="1:11" ht="42.75" customHeight="1" x14ac:dyDescent="0.25">
      <c r="A737" s="81"/>
      <c r="B737" s="1">
        <v>10</v>
      </c>
      <c r="C737" s="17" t="s">
        <v>2033</v>
      </c>
      <c r="D737" s="15" t="str">
        <f>"87011279"</f>
        <v>87011279</v>
      </c>
      <c r="E737" s="24" t="s">
        <v>347</v>
      </c>
      <c r="F737" s="23" t="s">
        <v>16</v>
      </c>
      <c r="G737" s="23" t="s">
        <v>2034</v>
      </c>
      <c r="H737" s="24" t="s">
        <v>2035</v>
      </c>
      <c r="I737" s="23" t="s">
        <v>147</v>
      </c>
      <c r="J737" s="24" t="s">
        <v>20</v>
      </c>
      <c r="K737" s="19"/>
    </row>
    <row r="738" spans="1:11" ht="42.75" customHeight="1" x14ac:dyDescent="0.25">
      <c r="A738" s="81"/>
      <c r="B738" s="1">
        <v>11</v>
      </c>
      <c r="C738" s="17" t="s">
        <v>2036</v>
      </c>
      <c r="D738" s="15" t="str">
        <f>"85696894"</f>
        <v>85696894</v>
      </c>
      <c r="E738" s="24" t="s">
        <v>2037</v>
      </c>
      <c r="F738" s="23" t="s">
        <v>16</v>
      </c>
      <c r="G738" s="37" t="s">
        <v>2038</v>
      </c>
      <c r="H738" s="24" t="s">
        <v>2039</v>
      </c>
      <c r="I738" s="23" t="s">
        <v>147</v>
      </c>
      <c r="J738" s="24" t="s">
        <v>20</v>
      </c>
      <c r="K738" s="19"/>
    </row>
    <row r="739" spans="1:11" ht="42.75" customHeight="1" x14ac:dyDescent="0.25">
      <c r="A739" s="81"/>
      <c r="B739" s="1">
        <v>12</v>
      </c>
      <c r="C739" s="17" t="s">
        <v>2040</v>
      </c>
      <c r="D739" s="15" t="str">
        <f>"43487816"</f>
        <v>43487816</v>
      </c>
      <c r="E739" s="24" t="s">
        <v>2041</v>
      </c>
      <c r="F739" s="23" t="s">
        <v>16</v>
      </c>
      <c r="G739" s="23" t="s">
        <v>2042</v>
      </c>
      <c r="H739" s="24" t="s">
        <v>1588</v>
      </c>
      <c r="I739" s="23" t="s">
        <v>147</v>
      </c>
      <c r="J739" s="24" t="s">
        <v>20</v>
      </c>
      <c r="K739" s="19"/>
    </row>
    <row r="740" spans="1:11" ht="42.75" customHeight="1" x14ac:dyDescent="0.25">
      <c r="A740" s="81"/>
      <c r="B740" s="1">
        <v>13</v>
      </c>
      <c r="C740" s="17" t="s">
        <v>2043</v>
      </c>
      <c r="D740" s="15" t="str">
        <f>"13926653"</f>
        <v>13926653</v>
      </c>
      <c r="E740" s="24" t="s">
        <v>2044</v>
      </c>
      <c r="F740" s="23" t="s">
        <v>16</v>
      </c>
      <c r="G740" s="23" t="s">
        <v>2045</v>
      </c>
      <c r="H740" s="24" t="s">
        <v>1111</v>
      </c>
      <c r="I740" s="23" t="s">
        <v>147</v>
      </c>
      <c r="J740" s="24" t="s">
        <v>20</v>
      </c>
      <c r="K740" s="19"/>
    </row>
    <row r="741" spans="1:11" ht="42.75" customHeight="1" x14ac:dyDescent="0.25">
      <c r="A741" s="81"/>
      <c r="B741" s="1">
        <v>14</v>
      </c>
      <c r="C741" s="17" t="s">
        <v>2046</v>
      </c>
      <c r="D741" s="15" t="str">
        <f>"00707307"</f>
        <v>00707307</v>
      </c>
      <c r="E741" s="24" t="s">
        <v>2047</v>
      </c>
      <c r="F741" s="23" t="s">
        <v>16</v>
      </c>
      <c r="G741" s="23" t="s">
        <v>2048</v>
      </c>
      <c r="H741" s="24" t="s">
        <v>2049</v>
      </c>
      <c r="I741" s="23" t="s">
        <v>2050</v>
      </c>
      <c r="J741" s="24" t="s">
        <v>20</v>
      </c>
      <c r="K741" s="19"/>
    </row>
    <row r="742" spans="1:11" ht="42.75" customHeight="1" x14ac:dyDescent="0.25">
      <c r="A742" s="81"/>
      <c r="B742" s="1">
        <v>15</v>
      </c>
      <c r="C742" s="17" t="s">
        <v>2051</v>
      </c>
      <c r="D742" s="15" t="str">
        <f>"97280062"</f>
        <v>97280062</v>
      </c>
      <c r="E742" s="24" t="s">
        <v>757</v>
      </c>
      <c r="F742" s="23" t="s">
        <v>16</v>
      </c>
      <c r="G742" s="23" t="s">
        <v>2052</v>
      </c>
      <c r="H742" s="24" t="s">
        <v>2053</v>
      </c>
      <c r="I742" s="23" t="s">
        <v>272</v>
      </c>
      <c r="J742" s="24" t="s">
        <v>20</v>
      </c>
      <c r="K742" s="19"/>
    </row>
    <row r="743" spans="1:11" ht="42.75" customHeight="1" x14ac:dyDescent="0.25">
      <c r="A743" s="81"/>
      <c r="B743" s="1">
        <v>16</v>
      </c>
      <c r="C743" s="17" t="s">
        <v>2054</v>
      </c>
      <c r="D743" s="15" t="str">
        <f>"87884496"</f>
        <v>87884496</v>
      </c>
      <c r="E743" s="24" t="s">
        <v>757</v>
      </c>
      <c r="F743" s="23" t="s">
        <v>16</v>
      </c>
      <c r="G743" s="23" t="s">
        <v>2055</v>
      </c>
      <c r="H743" s="24" t="s">
        <v>2056</v>
      </c>
      <c r="I743" s="23" t="s">
        <v>272</v>
      </c>
      <c r="J743" s="24" t="s">
        <v>20</v>
      </c>
      <c r="K743" s="19"/>
    </row>
    <row r="744" spans="1:11" ht="42.75" customHeight="1" x14ac:dyDescent="0.25">
      <c r="A744" s="81"/>
      <c r="B744" s="1">
        <v>17</v>
      </c>
      <c r="C744" s="17" t="s">
        <v>2057</v>
      </c>
      <c r="D744" s="15" t="str">
        <f>"68218971"</f>
        <v>68218971</v>
      </c>
      <c r="E744" s="24" t="s">
        <v>2058</v>
      </c>
      <c r="F744" s="23" t="s">
        <v>16</v>
      </c>
      <c r="G744" s="23" t="s">
        <v>2059</v>
      </c>
      <c r="H744" s="24" t="s">
        <v>2060</v>
      </c>
      <c r="I744" s="23" t="s">
        <v>19</v>
      </c>
      <c r="J744" s="24" t="s">
        <v>20</v>
      </c>
      <c r="K744" s="19"/>
    </row>
    <row r="745" spans="1:11" ht="42.75" customHeight="1" x14ac:dyDescent="0.25">
      <c r="A745" s="81"/>
      <c r="B745" s="1">
        <v>18</v>
      </c>
      <c r="C745" s="17" t="s">
        <v>2061</v>
      </c>
      <c r="D745" s="15" t="str">
        <f>"90935572"</f>
        <v>90935572</v>
      </c>
      <c r="E745" s="24" t="s">
        <v>385</v>
      </c>
      <c r="F745" s="23" t="s">
        <v>16</v>
      </c>
      <c r="G745" s="23" t="s">
        <v>2062</v>
      </c>
      <c r="H745" s="24" t="s">
        <v>912</v>
      </c>
      <c r="I745" s="23" t="s">
        <v>85</v>
      </c>
      <c r="J745" s="24" t="s">
        <v>20</v>
      </c>
      <c r="K745" s="19"/>
    </row>
    <row r="746" spans="1:11" ht="42.75" customHeight="1" x14ac:dyDescent="0.25">
      <c r="A746" s="81"/>
      <c r="B746" s="1">
        <v>19</v>
      </c>
      <c r="C746" s="17" t="s">
        <v>2063</v>
      </c>
      <c r="D746" s="15" t="str">
        <f>"88253179"</f>
        <v>88253179</v>
      </c>
      <c r="E746" s="24" t="s">
        <v>567</v>
      </c>
      <c r="F746" s="23" t="s">
        <v>16</v>
      </c>
      <c r="G746" s="23" t="s">
        <v>2064</v>
      </c>
      <c r="H746" s="24" t="s">
        <v>1591</v>
      </c>
      <c r="I746" s="23" t="s">
        <v>85</v>
      </c>
      <c r="J746" s="24" t="s">
        <v>20</v>
      </c>
      <c r="K746" s="19"/>
    </row>
    <row r="747" spans="1:11" ht="42.75" customHeight="1" x14ac:dyDescent="0.25">
      <c r="A747" s="81"/>
      <c r="B747" s="1">
        <v>20</v>
      </c>
      <c r="C747" s="17" t="s">
        <v>2065</v>
      </c>
      <c r="D747" s="15" t="str">
        <f>"23693764"</f>
        <v>23693764</v>
      </c>
      <c r="E747" s="24" t="s">
        <v>392</v>
      </c>
      <c r="F747" s="23" t="s">
        <v>16</v>
      </c>
      <c r="G747" s="23" t="s">
        <v>2066</v>
      </c>
      <c r="H747" s="24" t="s">
        <v>2067</v>
      </c>
      <c r="I747" s="23" t="s">
        <v>1356</v>
      </c>
      <c r="J747" s="24" t="s">
        <v>20</v>
      </c>
      <c r="K747" s="19"/>
    </row>
    <row r="748" spans="1:11" ht="42.75" customHeight="1" x14ac:dyDescent="0.25">
      <c r="A748" s="81"/>
      <c r="B748" s="1">
        <v>21</v>
      </c>
      <c r="C748" s="17" t="s">
        <v>2068</v>
      </c>
      <c r="D748" s="15" t="str">
        <f>"29095471"</f>
        <v>29095471</v>
      </c>
      <c r="E748" s="24" t="s">
        <v>761</v>
      </c>
      <c r="F748" s="23" t="s">
        <v>16</v>
      </c>
      <c r="G748" s="23" t="s">
        <v>2069</v>
      </c>
      <c r="H748" s="24" t="s">
        <v>2070</v>
      </c>
      <c r="I748" s="23" t="s">
        <v>85</v>
      </c>
      <c r="J748" s="24" t="s">
        <v>20</v>
      </c>
      <c r="K748" s="19"/>
    </row>
    <row r="749" spans="1:11" ht="42.75" customHeight="1" x14ac:dyDescent="0.25">
      <c r="A749" s="81"/>
      <c r="B749" s="1">
        <v>22</v>
      </c>
      <c r="C749" s="17" t="s">
        <v>1891</v>
      </c>
      <c r="D749" s="15" t="str">
        <f>"00088196"</f>
        <v>00088196</v>
      </c>
      <c r="E749" s="24" t="s">
        <v>796</v>
      </c>
      <c r="F749" s="23" t="s">
        <v>16</v>
      </c>
      <c r="G749" s="23">
        <v>42847</v>
      </c>
      <c r="H749" s="24" t="s">
        <v>2071</v>
      </c>
      <c r="I749" s="23" t="s">
        <v>85</v>
      </c>
      <c r="J749" s="24" t="s">
        <v>20</v>
      </c>
      <c r="K749" s="19"/>
    </row>
    <row r="750" spans="1:11" ht="42.75" customHeight="1" x14ac:dyDescent="0.25">
      <c r="A750" s="81"/>
      <c r="B750" s="1">
        <v>23</v>
      </c>
      <c r="C750" s="17" t="s">
        <v>2072</v>
      </c>
      <c r="D750" s="15" t="str">
        <f>"71512273"</f>
        <v>71512273</v>
      </c>
      <c r="E750" s="24" t="s">
        <v>389</v>
      </c>
      <c r="F750" s="23" t="s">
        <v>16</v>
      </c>
      <c r="G750" s="23" t="s">
        <v>2073</v>
      </c>
      <c r="H750" s="24" t="s">
        <v>2074</v>
      </c>
      <c r="I750" s="23" t="s">
        <v>85</v>
      </c>
      <c r="J750" s="24" t="s">
        <v>20</v>
      </c>
      <c r="K750" s="19"/>
    </row>
    <row r="751" spans="1:11" ht="42.75" customHeight="1" x14ac:dyDescent="0.25">
      <c r="A751" s="81"/>
      <c r="B751" s="1">
        <v>24</v>
      </c>
      <c r="C751" s="17" t="s">
        <v>2075</v>
      </c>
      <c r="D751" s="15" t="str">
        <f>"86896693"</f>
        <v>86896693</v>
      </c>
      <c r="E751" s="24" t="s">
        <v>1109</v>
      </c>
      <c r="F751" s="23" t="s">
        <v>16</v>
      </c>
      <c r="G751" s="23" t="s">
        <v>2076</v>
      </c>
      <c r="H751" s="24" t="s">
        <v>2077</v>
      </c>
      <c r="I751" s="23" t="s">
        <v>279</v>
      </c>
      <c r="J751" s="24" t="s">
        <v>20</v>
      </c>
      <c r="K751" s="19"/>
    </row>
    <row r="752" spans="1:11" ht="42.75" customHeight="1" x14ac:dyDescent="0.25">
      <c r="A752" s="81"/>
      <c r="B752" s="1">
        <v>25</v>
      </c>
      <c r="C752" s="17" t="s">
        <v>2078</v>
      </c>
      <c r="D752" s="15" t="str">
        <f>"85608654"</f>
        <v>85608654</v>
      </c>
      <c r="E752" s="24" t="s">
        <v>1109</v>
      </c>
      <c r="F752" s="23" t="s">
        <v>16</v>
      </c>
      <c r="G752" s="23" t="s">
        <v>2079</v>
      </c>
      <c r="H752" s="24" t="s">
        <v>394</v>
      </c>
      <c r="I752" s="23" t="s">
        <v>85</v>
      </c>
      <c r="J752" s="24" t="s">
        <v>20</v>
      </c>
      <c r="K752" s="19"/>
    </row>
    <row r="753" spans="1:11" ht="42.75" customHeight="1" x14ac:dyDescent="0.25">
      <c r="A753" s="81"/>
      <c r="B753" s="1">
        <v>26</v>
      </c>
      <c r="C753" s="17" t="s">
        <v>2080</v>
      </c>
      <c r="D753" s="15" t="str">
        <f>"70761900"</f>
        <v>70761900</v>
      </c>
      <c r="E753" s="24" t="s">
        <v>796</v>
      </c>
      <c r="F753" s="23" t="s">
        <v>16</v>
      </c>
      <c r="G753" s="23" t="s">
        <v>2081</v>
      </c>
      <c r="H753" s="24" t="s">
        <v>2082</v>
      </c>
      <c r="I753" s="23" t="s">
        <v>272</v>
      </c>
      <c r="J753" s="24" t="s">
        <v>20</v>
      </c>
      <c r="K753" s="19"/>
    </row>
    <row r="754" spans="1:11" ht="42.75" customHeight="1" x14ac:dyDescent="0.25">
      <c r="A754" s="81"/>
      <c r="B754" s="1">
        <v>27</v>
      </c>
      <c r="C754" s="17" t="s">
        <v>2083</v>
      </c>
      <c r="D754" s="15" t="str">
        <f>"63118163"</f>
        <v>63118163</v>
      </c>
      <c r="E754" s="24" t="s">
        <v>1109</v>
      </c>
      <c r="F754" s="23" t="s">
        <v>16</v>
      </c>
      <c r="G754" s="23" t="s">
        <v>2084</v>
      </c>
      <c r="H754" s="24" t="s">
        <v>2085</v>
      </c>
      <c r="I754" s="23" t="s">
        <v>2086</v>
      </c>
      <c r="J754" s="24" t="s">
        <v>20</v>
      </c>
      <c r="K754" s="19"/>
    </row>
    <row r="755" spans="1:11" ht="42.75" customHeight="1" x14ac:dyDescent="0.25">
      <c r="A755" s="81"/>
      <c r="B755" s="1">
        <v>28</v>
      </c>
      <c r="C755" s="17" t="s">
        <v>2087</v>
      </c>
      <c r="D755" s="15" t="str">
        <f>"97558819"</f>
        <v>97558819</v>
      </c>
      <c r="E755" s="24" t="s">
        <v>365</v>
      </c>
      <c r="F755" s="23" t="s">
        <v>16</v>
      </c>
      <c r="G755" s="23" t="s">
        <v>2088</v>
      </c>
      <c r="H755" s="24" t="s">
        <v>2089</v>
      </c>
      <c r="I755" s="23" t="s">
        <v>272</v>
      </c>
      <c r="J755" s="24" t="s">
        <v>20</v>
      </c>
      <c r="K755" s="19"/>
    </row>
    <row r="756" spans="1:11" ht="42.75" customHeight="1" x14ac:dyDescent="0.25">
      <c r="A756" s="81"/>
      <c r="B756" s="1">
        <v>29</v>
      </c>
      <c r="C756" s="17" t="s">
        <v>2090</v>
      </c>
      <c r="D756" s="15" t="str">
        <f>"98443811"</f>
        <v>98443811</v>
      </c>
      <c r="E756" s="24" t="s">
        <v>406</v>
      </c>
      <c r="F756" s="23" t="s">
        <v>16</v>
      </c>
      <c r="G756" s="23" t="s">
        <v>2091</v>
      </c>
      <c r="H756" s="24" t="s">
        <v>2092</v>
      </c>
      <c r="I756" s="23" t="s">
        <v>272</v>
      </c>
      <c r="J756" s="24" t="s">
        <v>20</v>
      </c>
      <c r="K756" s="19"/>
    </row>
    <row r="757" spans="1:11" ht="42.75" customHeight="1" x14ac:dyDescent="0.25">
      <c r="A757" s="81"/>
      <c r="B757" s="1">
        <v>30</v>
      </c>
      <c r="C757" s="17" t="s">
        <v>2093</v>
      </c>
      <c r="D757" s="15" t="str">
        <f>"96928003"</f>
        <v>96928003</v>
      </c>
      <c r="E757" s="24" t="s">
        <v>392</v>
      </c>
      <c r="F757" s="23" t="s">
        <v>16</v>
      </c>
      <c r="G757" s="23">
        <v>108921</v>
      </c>
      <c r="H757" s="24" t="s">
        <v>2094</v>
      </c>
      <c r="I757" s="23" t="s">
        <v>2095</v>
      </c>
      <c r="J757" s="24" t="s">
        <v>20</v>
      </c>
      <c r="K757" s="19"/>
    </row>
    <row r="758" spans="1:11" ht="42.75" customHeight="1" x14ac:dyDescent="0.25">
      <c r="A758" s="81"/>
      <c r="B758" s="1">
        <v>31</v>
      </c>
      <c r="C758" s="17" t="s">
        <v>2096</v>
      </c>
      <c r="D758" s="15" t="str">
        <f>"15866563"</f>
        <v>15866563</v>
      </c>
      <c r="E758" s="24" t="s">
        <v>389</v>
      </c>
      <c r="F758" s="23" t="s">
        <v>16</v>
      </c>
      <c r="G758" s="23">
        <v>43001</v>
      </c>
      <c r="H758" s="24" t="s">
        <v>2097</v>
      </c>
      <c r="I758" s="23" t="s">
        <v>85</v>
      </c>
      <c r="J758" s="24" t="s">
        <v>20</v>
      </c>
      <c r="K758" s="19"/>
    </row>
    <row r="759" spans="1:11" ht="42.75" customHeight="1" x14ac:dyDescent="0.25">
      <c r="A759" s="81"/>
      <c r="B759" s="1">
        <v>32</v>
      </c>
      <c r="C759" s="38" t="s">
        <v>2098</v>
      </c>
      <c r="D759" s="15" t="str">
        <f>"57296552"</f>
        <v>57296552</v>
      </c>
      <c r="E759" s="24" t="s">
        <v>809</v>
      </c>
      <c r="F759" s="23" t="s">
        <v>16</v>
      </c>
      <c r="G759" s="23">
        <v>129512</v>
      </c>
      <c r="H759" s="24" t="s">
        <v>2097</v>
      </c>
      <c r="I759" s="23" t="s">
        <v>2095</v>
      </c>
      <c r="J759" s="24" t="s">
        <v>20</v>
      </c>
      <c r="K759" s="19"/>
    </row>
    <row r="760" spans="1:11" ht="42.75" customHeight="1" x14ac:dyDescent="0.25">
      <c r="A760" s="81"/>
      <c r="B760" s="1">
        <v>33</v>
      </c>
      <c r="C760" s="38" t="s">
        <v>2099</v>
      </c>
      <c r="D760" s="15" t="str">
        <f>"73076652"</f>
        <v>73076652</v>
      </c>
      <c r="E760" s="24" t="s">
        <v>844</v>
      </c>
      <c r="F760" s="23" t="s">
        <v>16</v>
      </c>
      <c r="G760" s="23" t="s">
        <v>2100</v>
      </c>
      <c r="H760" s="24" t="s">
        <v>2101</v>
      </c>
      <c r="I760" s="23" t="s">
        <v>407</v>
      </c>
      <c r="J760" s="24" t="s">
        <v>20</v>
      </c>
      <c r="K760" s="19"/>
    </row>
    <row r="761" spans="1:11" ht="42.75" customHeight="1" x14ac:dyDescent="0.25">
      <c r="A761" s="81"/>
      <c r="B761" s="1">
        <v>34</v>
      </c>
      <c r="C761" s="38" t="s">
        <v>2102</v>
      </c>
      <c r="D761" s="15" t="str">
        <f>"78980226"</f>
        <v>78980226</v>
      </c>
      <c r="E761" s="24" t="s">
        <v>809</v>
      </c>
      <c r="F761" s="23" t="s">
        <v>16</v>
      </c>
      <c r="G761" s="23" t="s">
        <v>2103</v>
      </c>
      <c r="H761" s="24" t="s">
        <v>2104</v>
      </c>
      <c r="I761" s="23" t="s">
        <v>272</v>
      </c>
      <c r="J761" s="24" t="s">
        <v>20</v>
      </c>
      <c r="K761" s="19"/>
    </row>
    <row r="762" spans="1:11" ht="42.75" customHeight="1" x14ac:dyDescent="0.25">
      <c r="A762" s="81"/>
      <c r="B762" s="1">
        <v>35</v>
      </c>
      <c r="C762" s="38" t="s">
        <v>2105</v>
      </c>
      <c r="D762" s="15" t="str">
        <f>"66556562"</f>
        <v>66556562</v>
      </c>
      <c r="E762" s="24" t="s">
        <v>191</v>
      </c>
      <c r="F762" s="23" t="s">
        <v>16</v>
      </c>
      <c r="G762" s="23" t="s">
        <v>2106</v>
      </c>
      <c r="H762" s="24" t="s">
        <v>53</v>
      </c>
      <c r="I762" s="23" t="s">
        <v>272</v>
      </c>
      <c r="J762" s="24" t="s">
        <v>20</v>
      </c>
      <c r="K762" s="19"/>
    </row>
    <row r="763" spans="1:11" ht="42.75" customHeight="1" x14ac:dyDescent="0.25">
      <c r="A763" s="81"/>
      <c r="B763" s="1">
        <v>36</v>
      </c>
      <c r="C763" s="38" t="s">
        <v>2107</v>
      </c>
      <c r="D763" s="15" t="str">
        <f>"14813975"</f>
        <v>14813975</v>
      </c>
      <c r="E763" s="24" t="s">
        <v>1687</v>
      </c>
      <c r="F763" s="23" t="s">
        <v>16</v>
      </c>
      <c r="G763" s="23" t="s">
        <v>2108</v>
      </c>
      <c r="H763" s="24" t="s">
        <v>2074</v>
      </c>
      <c r="I763" s="23" t="s">
        <v>272</v>
      </c>
      <c r="J763" s="24" t="s">
        <v>20</v>
      </c>
      <c r="K763" s="19"/>
    </row>
    <row r="764" spans="1:11" ht="42.75" customHeight="1" x14ac:dyDescent="0.25">
      <c r="A764" s="81"/>
      <c r="B764" s="1">
        <v>37</v>
      </c>
      <c r="C764" s="38" t="s">
        <v>2109</v>
      </c>
      <c r="D764" s="15" t="str">
        <f>"11444600"</f>
        <v>11444600</v>
      </c>
      <c r="E764" s="24" t="s">
        <v>809</v>
      </c>
      <c r="F764" s="23" t="s">
        <v>16</v>
      </c>
      <c r="G764" s="23" t="s">
        <v>2110</v>
      </c>
      <c r="H764" s="24" t="s">
        <v>2111</v>
      </c>
      <c r="I764" s="23" t="s">
        <v>272</v>
      </c>
      <c r="J764" s="24" t="s">
        <v>20</v>
      </c>
      <c r="K764" s="19"/>
    </row>
    <row r="765" spans="1:11" ht="42.75" customHeight="1" x14ac:dyDescent="0.25">
      <c r="A765" s="81"/>
      <c r="B765" s="1">
        <v>38</v>
      </c>
      <c r="C765" s="38" t="s">
        <v>2112</v>
      </c>
      <c r="D765" s="15" t="str">
        <f>"52619175"</f>
        <v>52619175</v>
      </c>
      <c r="E765" s="24" t="s">
        <v>844</v>
      </c>
      <c r="F765" s="23" t="s">
        <v>16</v>
      </c>
      <c r="G765" s="23" t="s">
        <v>2113</v>
      </c>
      <c r="H765" s="24" t="s">
        <v>2114</v>
      </c>
      <c r="I765" s="23" t="s">
        <v>407</v>
      </c>
      <c r="J765" s="24" t="s">
        <v>20</v>
      </c>
      <c r="K765" s="19"/>
    </row>
    <row r="766" spans="1:11" ht="42.75" customHeight="1" x14ac:dyDescent="0.25">
      <c r="A766" s="81"/>
      <c r="B766" s="1">
        <v>39</v>
      </c>
      <c r="C766" s="38" t="s">
        <v>2115</v>
      </c>
      <c r="D766" s="15" t="str">
        <f>"82022177"</f>
        <v>82022177</v>
      </c>
      <c r="E766" s="24" t="s">
        <v>404</v>
      </c>
      <c r="F766" s="23" t="s">
        <v>16</v>
      </c>
      <c r="G766" s="23" t="s">
        <v>2116</v>
      </c>
      <c r="H766" s="24" t="s">
        <v>1059</v>
      </c>
      <c r="I766" s="23" t="s">
        <v>407</v>
      </c>
      <c r="J766" s="24" t="s">
        <v>20</v>
      </c>
      <c r="K766" s="19"/>
    </row>
    <row r="767" spans="1:11" ht="42.75" customHeight="1" x14ac:dyDescent="0.25">
      <c r="A767" s="81"/>
      <c r="B767" s="1">
        <v>40</v>
      </c>
      <c r="C767" s="38" t="s">
        <v>2117</v>
      </c>
      <c r="D767" s="15" t="str">
        <f>"94710033"</f>
        <v>94710033</v>
      </c>
      <c r="E767" s="24" t="s">
        <v>1616</v>
      </c>
      <c r="F767" s="23" t="s">
        <v>16</v>
      </c>
      <c r="G767" s="23" t="s">
        <v>2118</v>
      </c>
      <c r="H767" s="24" t="s">
        <v>379</v>
      </c>
      <c r="I767" s="23" t="s">
        <v>407</v>
      </c>
      <c r="J767" s="24" t="s">
        <v>20</v>
      </c>
      <c r="K767" s="19"/>
    </row>
    <row r="768" spans="1:11" ht="42.75" customHeight="1" x14ac:dyDescent="0.25">
      <c r="A768" s="81"/>
      <c r="B768" s="1">
        <v>41</v>
      </c>
      <c r="C768" s="38" t="s">
        <v>2119</v>
      </c>
      <c r="D768" s="15" t="str">
        <f>"95195551"</f>
        <v>95195551</v>
      </c>
      <c r="E768" s="24" t="s">
        <v>826</v>
      </c>
      <c r="F768" s="23" t="s">
        <v>16</v>
      </c>
      <c r="G768" s="23">
        <v>46210</v>
      </c>
      <c r="H768" s="24" t="s">
        <v>2120</v>
      </c>
      <c r="I768" s="23" t="s">
        <v>407</v>
      </c>
      <c r="J768" s="24" t="s">
        <v>20</v>
      </c>
      <c r="K768" s="19"/>
    </row>
    <row r="769" spans="1:11" ht="42.75" customHeight="1" x14ac:dyDescent="0.25">
      <c r="A769" s="81"/>
      <c r="B769" s="1">
        <v>42</v>
      </c>
      <c r="C769" s="38" t="s">
        <v>2121</v>
      </c>
      <c r="D769" s="15" t="str">
        <f>"40109573"</f>
        <v>40109573</v>
      </c>
      <c r="E769" s="24" t="s">
        <v>844</v>
      </c>
      <c r="F769" s="23" t="s">
        <v>16</v>
      </c>
      <c r="G769" s="23" t="s">
        <v>2122</v>
      </c>
      <c r="H769" s="24" t="s">
        <v>2123</v>
      </c>
      <c r="I769" s="23" t="s">
        <v>272</v>
      </c>
      <c r="J769" s="24" t="s">
        <v>20</v>
      </c>
      <c r="K769" s="19"/>
    </row>
    <row r="770" spans="1:11" ht="42.75" customHeight="1" x14ac:dyDescent="0.25">
      <c r="A770" s="81"/>
      <c r="B770" s="1">
        <v>43</v>
      </c>
      <c r="C770" s="38" t="s">
        <v>2124</v>
      </c>
      <c r="D770" s="15" t="str">
        <f>"59175271"</f>
        <v>59175271</v>
      </c>
      <c r="E770" s="24" t="s">
        <v>499</v>
      </c>
      <c r="F770" s="23" t="s">
        <v>16</v>
      </c>
      <c r="G770" s="23" t="s">
        <v>2125</v>
      </c>
      <c r="H770" s="24" t="s">
        <v>162</v>
      </c>
      <c r="I770" s="23" t="s">
        <v>407</v>
      </c>
      <c r="J770" s="24" t="s">
        <v>20</v>
      </c>
      <c r="K770" s="19"/>
    </row>
    <row r="771" spans="1:11" ht="42.75" customHeight="1" x14ac:dyDescent="0.25">
      <c r="A771" s="81"/>
      <c r="B771" s="1">
        <v>44</v>
      </c>
      <c r="C771" s="38" t="s">
        <v>2126</v>
      </c>
      <c r="D771" s="15" t="str">
        <f>"84618674"</f>
        <v>84618674</v>
      </c>
      <c r="E771" s="24" t="s">
        <v>499</v>
      </c>
      <c r="F771" s="23" t="s">
        <v>16</v>
      </c>
      <c r="G771" s="23" t="s">
        <v>2127</v>
      </c>
      <c r="H771" s="24" t="s">
        <v>2128</v>
      </c>
      <c r="I771" s="23" t="s">
        <v>407</v>
      </c>
      <c r="J771" s="24" t="s">
        <v>20</v>
      </c>
      <c r="K771" s="19"/>
    </row>
    <row r="772" spans="1:11" ht="42.75" customHeight="1" x14ac:dyDescent="0.25">
      <c r="A772" s="81"/>
      <c r="B772" s="1">
        <v>45</v>
      </c>
      <c r="C772" s="38" t="s">
        <v>2129</v>
      </c>
      <c r="D772" s="15" t="str">
        <f>"54532383"</f>
        <v>54532383</v>
      </c>
      <c r="E772" s="24" t="s">
        <v>803</v>
      </c>
      <c r="F772" s="23" t="s">
        <v>16</v>
      </c>
      <c r="G772" s="23">
        <v>117782</v>
      </c>
      <c r="H772" s="24" t="s">
        <v>242</v>
      </c>
      <c r="I772" s="23" t="s">
        <v>608</v>
      </c>
      <c r="J772" s="24" t="s">
        <v>20</v>
      </c>
      <c r="K772" s="19"/>
    </row>
    <row r="773" spans="1:11" ht="42.75" customHeight="1" x14ac:dyDescent="0.25">
      <c r="A773" s="81"/>
      <c r="B773" s="1">
        <v>46</v>
      </c>
      <c r="C773" s="38" t="s">
        <v>2130</v>
      </c>
      <c r="D773" s="15" t="str">
        <f>"88030915"</f>
        <v>88030915</v>
      </c>
      <c r="E773" s="24" t="s">
        <v>401</v>
      </c>
      <c r="F773" s="23" t="s">
        <v>16</v>
      </c>
      <c r="G773" s="23" t="s">
        <v>2131</v>
      </c>
      <c r="H773" s="24" t="s">
        <v>2132</v>
      </c>
      <c r="I773" s="23" t="s">
        <v>407</v>
      </c>
      <c r="J773" s="24" t="s">
        <v>20</v>
      </c>
      <c r="K773" s="19"/>
    </row>
    <row r="774" spans="1:11" ht="42.75" customHeight="1" x14ac:dyDescent="0.25">
      <c r="A774" s="81"/>
      <c r="B774" s="1">
        <v>47</v>
      </c>
      <c r="C774" s="38" t="s">
        <v>2133</v>
      </c>
      <c r="D774" s="15" t="str">
        <f>"62388169"</f>
        <v>62388169</v>
      </c>
      <c r="E774" s="24" t="s">
        <v>2134</v>
      </c>
      <c r="F774" s="23" t="s">
        <v>16</v>
      </c>
      <c r="G774" s="23">
        <v>83439</v>
      </c>
      <c r="H774" s="24" t="s">
        <v>525</v>
      </c>
      <c r="I774" s="23" t="s">
        <v>1678</v>
      </c>
      <c r="J774" s="24" t="s">
        <v>20</v>
      </c>
      <c r="K774" s="19"/>
    </row>
    <row r="775" spans="1:11" ht="42.75" customHeight="1" x14ac:dyDescent="0.25">
      <c r="A775" s="73"/>
      <c r="B775" s="1">
        <v>48</v>
      </c>
      <c r="C775" s="38" t="s">
        <v>2135</v>
      </c>
      <c r="D775" s="15" t="str">
        <f>"81075266"</f>
        <v>81075266</v>
      </c>
      <c r="E775" s="24" t="s">
        <v>2136</v>
      </c>
      <c r="F775" s="23" t="s">
        <v>16</v>
      </c>
      <c r="G775" s="23">
        <v>104429</v>
      </c>
      <c r="H775" s="24" t="s">
        <v>2137</v>
      </c>
      <c r="I775" s="23" t="s">
        <v>608</v>
      </c>
      <c r="J775" s="24" t="s">
        <v>20</v>
      </c>
      <c r="K775" s="19"/>
    </row>
    <row r="776" spans="1:11" ht="42.75" customHeight="1" x14ac:dyDescent="0.25">
      <c r="A776" s="87" t="s">
        <v>2138</v>
      </c>
      <c r="B776" s="88"/>
      <c r="C776" s="88"/>
      <c r="D776" s="88"/>
      <c r="E776" s="89"/>
      <c r="F776" s="90" t="s">
        <v>33</v>
      </c>
      <c r="G776" s="90"/>
      <c r="H776" s="90"/>
      <c r="I776" s="90"/>
      <c r="J776" s="13"/>
      <c r="K776" s="9"/>
    </row>
    <row r="777" spans="1:11" ht="42.75" customHeight="1" x14ac:dyDescent="0.25">
      <c r="A777" s="4" t="s">
        <v>2</v>
      </c>
      <c r="B777" s="5" t="s">
        <v>3</v>
      </c>
      <c r="C777" s="4" t="s">
        <v>4</v>
      </c>
      <c r="D777" s="6" t="s">
        <v>5</v>
      </c>
      <c r="E777" s="5" t="s">
        <v>6</v>
      </c>
      <c r="F777" s="7" t="s">
        <v>7</v>
      </c>
      <c r="G777" s="7" t="s">
        <v>8</v>
      </c>
      <c r="H777" s="8" t="s">
        <v>9</v>
      </c>
      <c r="I777" s="4" t="s">
        <v>10</v>
      </c>
      <c r="J777" s="5" t="s">
        <v>34</v>
      </c>
      <c r="K777" s="9" t="s">
        <v>12</v>
      </c>
    </row>
    <row r="778" spans="1:11" ht="23.25" customHeight="1" x14ac:dyDescent="0.25">
      <c r="A778" s="72" t="s">
        <v>122</v>
      </c>
      <c r="B778" s="71">
        <v>1</v>
      </c>
      <c r="C778" s="74" t="s">
        <v>2139</v>
      </c>
      <c r="D778" s="75" t="s">
        <v>2140</v>
      </c>
      <c r="E778" s="71" t="s">
        <v>2141</v>
      </c>
      <c r="F778" s="10" t="s">
        <v>16</v>
      </c>
      <c r="G778" s="11" t="s">
        <v>2142</v>
      </c>
      <c r="H778" s="10" t="s">
        <v>2143</v>
      </c>
      <c r="I778" s="10" t="s">
        <v>85</v>
      </c>
      <c r="J778" s="76" t="s">
        <v>20</v>
      </c>
      <c r="K778" s="71" t="s">
        <v>855</v>
      </c>
    </row>
    <row r="779" spans="1:11" ht="23.25" customHeight="1" x14ac:dyDescent="0.25">
      <c r="A779" s="81"/>
      <c r="B779" s="71"/>
      <c r="C779" s="74"/>
      <c r="D779" s="75"/>
      <c r="E779" s="71"/>
      <c r="F779" s="10" t="s">
        <v>129</v>
      </c>
      <c r="G779" s="11" t="s">
        <v>2144</v>
      </c>
      <c r="H779" s="10" t="s">
        <v>2145</v>
      </c>
      <c r="I779" s="10" t="s">
        <v>85</v>
      </c>
      <c r="J779" s="76"/>
      <c r="K779" s="71"/>
    </row>
    <row r="780" spans="1:11" ht="23.25" customHeight="1" x14ac:dyDescent="0.25">
      <c r="A780" s="81"/>
      <c r="B780" s="71">
        <v>2</v>
      </c>
      <c r="C780" s="74" t="s">
        <v>2146</v>
      </c>
      <c r="D780" s="75" t="s">
        <v>2147</v>
      </c>
      <c r="E780" s="71" t="s">
        <v>1066</v>
      </c>
      <c r="F780" s="10" t="s">
        <v>16</v>
      </c>
      <c r="G780" s="11" t="s">
        <v>2148</v>
      </c>
      <c r="H780" s="10" t="s">
        <v>2149</v>
      </c>
      <c r="I780" s="10" t="s">
        <v>85</v>
      </c>
      <c r="J780" s="71" t="s">
        <v>20</v>
      </c>
      <c r="K780" s="71" t="s">
        <v>41</v>
      </c>
    </row>
    <row r="781" spans="1:11" ht="23.25" customHeight="1" x14ac:dyDescent="0.25">
      <c r="A781" s="81"/>
      <c r="B781" s="71"/>
      <c r="C781" s="74"/>
      <c r="D781" s="75"/>
      <c r="E781" s="71"/>
      <c r="F781" s="10" t="s">
        <v>22</v>
      </c>
      <c r="G781" s="11" t="s">
        <v>2150</v>
      </c>
      <c r="H781" s="10" t="s">
        <v>2151</v>
      </c>
      <c r="I781" s="10" t="s">
        <v>85</v>
      </c>
      <c r="J781" s="71"/>
      <c r="K781" s="71"/>
    </row>
    <row r="782" spans="1:11" ht="23.25" customHeight="1" x14ac:dyDescent="0.25">
      <c r="A782" s="81"/>
      <c r="B782" s="71">
        <v>3</v>
      </c>
      <c r="C782" s="74" t="s">
        <v>2152</v>
      </c>
      <c r="D782" s="75" t="s">
        <v>2153</v>
      </c>
      <c r="E782" s="71" t="s">
        <v>2154</v>
      </c>
      <c r="F782" s="10" t="s">
        <v>16</v>
      </c>
      <c r="G782" s="11" t="s">
        <v>2155</v>
      </c>
      <c r="H782" s="10" t="s">
        <v>2156</v>
      </c>
      <c r="I782" s="10" t="s">
        <v>85</v>
      </c>
      <c r="J782" s="71" t="s">
        <v>20</v>
      </c>
      <c r="K782" s="71" t="s">
        <v>140</v>
      </c>
    </row>
    <row r="783" spans="1:11" ht="23.25" customHeight="1" x14ac:dyDescent="0.25">
      <c r="A783" s="81"/>
      <c r="B783" s="71"/>
      <c r="C783" s="74"/>
      <c r="D783" s="75"/>
      <c r="E783" s="71"/>
      <c r="F783" s="10" t="s">
        <v>22</v>
      </c>
      <c r="G783" s="10" t="s">
        <v>2157</v>
      </c>
      <c r="H783" s="10" t="s">
        <v>2158</v>
      </c>
      <c r="I783" s="10" t="s">
        <v>85</v>
      </c>
      <c r="J783" s="71"/>
      <c r="K783" s="71"/>
    </row>
    <row r="784" spans="1:11" ht="23.25" customHeight="1" x14ac:dyDescent="0.25">
      <c r="A784" s="81"/>
      <c r="B784" s="71">
        <v>4</v>
      </c>
      <c r="C784" s="74" t="s">
        <v>2159</v>
      </c>
      <c r="D784" s="75" t="str">
        <f>"22089744"</f>
        <v>22089744</v>
      </c>
      <c r="E784" s="71" t="s">
        <v>2160</v>
      </c>
      <c r="F784" s="10" t="s">
        <v>16</v>
      </c>
      <c r="G784" s="11" t="s">
        <v>2161</v>
      </c>
      <c r="H784" s="10" t="s">
        <v>2162</v>
      </c>
      <c r="I784" s="10" t="s">
        <v>85</v>
      </c>
      <c r="J784" s="71" t="s">
        <v>20</v>
      </c>
      <c r="K784" s="71" t="s">
        <v>140</v>
      </c>
    </row>
    <row r="785" spans="1:11" ht="23.25" customHeight="1" x14ac:dyDescent="0.25">
      <c r="A785" s="73"/>
      <c r="B785" s="71"/>
      <c r="C785" s="74"/>
      <c r="D785" s="75"/>
      <c r="E785" s="71"/>
      <c r="F785" s="10" t="s">
        <v>129</v>
      </c>
      <c r="G785" s="11" t="s">
        <v>2163</v>
      </c>
      <c r="H785" s="10" t="s">
        <v>2164</v>
      </c>
      <c r="I785" s="10" t="s">
        <v>85</v>
      </c>
      <c r="J785" s="71"/>
      <c r="K785" s="71"/>
    </row>
    <row r="786" spans="1:11" ht="23.25" customHeight="1" x14ac:dyDescent="0.25">
      <c r="A786" s="72" t="s">
        <v>51</v>
      </c>
      <c r="B786" s="71">
        <v>1</v>
      </c>
      <c r="C786" s="74" t="s">
        <v>2165</v>
      </c>
      <c r="D786" s="75">
        <v>94181190</v>
      </c>
      <c r="E786" s="71" t="s">
        <v>740</v>
      </c>
      <c r="F786" s="10" t="s">
        <v>16</v>
      </c>
      <c r="G786" s="11" t="s">
        <v>2166</v>
      </c>
      <c r="H786" s="10" t="s">
        <v>2167</v>
      </c>
      <c r="I786" s="10" t="s">
        <v>85</v>
      </c>
      <c r="J786" s="71" t="s">
        <v>20</v>
      </c>
      <c r="K786" s="71" t="s">
        <v>140</v>
      </c>
    </row>
    <row r="787" spans="1:11" ht="23.25" customHeight="1" x14ac:dyDescent="0.25">
      <c r="A787" s="81"/>
      <c r="B787" s="71"/>
      <c r="C787" s="74"/>
      <c r="D787" s="75"/>
      <c r="E787" s="71"/>
      <c r="F787" s="10" t="s">
        <v>22</v>
      </c>
      <c r="G787" s="11" t="s">
        <v>2168</v>
      </c>
      <c r="H787" s="10" t="s">
        <v>1072</v>
      </c>
      <c r="I787" s="10" t="s">
        <v>85</v>
      </c>
      <c r="J787" s="71"/>
      <c r="K787" s="71"/>
    </row>
    <row r="788" spans="1:11" ht="23.25" customHeight="1" x14ac:dyDescent="0.25">
      <c r="A788" s="81"/>
      <c r="B788" s="71">
        <v>2</v>
      </c>
      <c r="C788" s="74" t="s">
        <v>2169</v>
      </c>
      <c r="D788" s="75" t="str">
        <f>"69420651"</f>
        <v>69420651</v>
      </c>
      <c r="E788" s="71" t="s">
        <v>2170</v>
      </c>
      <c r="F788" s="10" t="s">
        <v>16</v>
      </c>
      <c r="G788" s="11" t="s">
        <v>2171</v>
      </c>
      <c r="H788" s="10" t="s">
        <v>1222</v>
      </c>
      <c r="I788" s="10" t="s">
        <v>85</v>
      </c>
      <c r="J788" s="71" t="s">
        <v>20</v>
      </c>
      <c r="K788" s="71" t="s">
        <v>333</v>
      </c>
    </row>
    <row r="789" spans="1:11" ht="23.25" customHeight="1" x14ac:dyDescent="0.25">
      <c r="A789" s="73"/>
      <c r="B789" s="71"/>
      <c r="C789" s="74"/>
      <c r="D789" s="75"/>
      <c r="E789" s="71"/>
      <c r="F789" s="10" t="s">
        <v>22</v>
      </c>
      <c r="G789" s="11" t="s">
        <v>2172</v>
      </c>
      <c r="H789" s="10" t="s">
        <v>2173</v>
      </c>
      <c r="I789" s="10" t="s">
        <v>85</v>
      </c>
      <c r="J789" s="71"/>
      <c r="K789" s="71"/>
    </row>
    <row r="790" spans="1:11" ht="23.25" customHeight="1" x14ac:dyDescent="0.25">
      <c r="A790" s="72" t="s">
        <v>59</v>
      </c>
      <c r="B790" s="71">
        <v>1</v>
      </c>
      <c r="C790" s="74" t="s">
        <v>2174</v>
      </c>
      <c r="D790" s="75" t="str">
        <f>"55987637"</f>
        <v>55987637</v>
      </c>
      <c r="E790" s="71" t="s">
        <v>2175</v>
      </c>
      <c r="F790" s="25" t="s">
        <v>16</v>
      </c>
      <c r="G790" s="25" t="s">
        <v>2176</v>
      </c>
      <c r="H790" s="23" t="s">
        <v>2177</v>
      </c>
      <c r="I790" s="10" t="s">
        <v>272</v>
      </c>
      <c r="J790" s="86" t="s">
        <v>20</v>
      </c>
      <c r="K790" s="86" t="s">
        <v>670</v>
      </c>
    </row>
    <row r="791" spans="1:11" ht="23.25" customHeight="1" x14ac:dyDescent="0.25">
      <c r="A791" s="81"/>
      <c r="B791" s="71"/>
      <c r="C791" s="74"/>
      <c r="D791" s="75"/>
      <c r="E791" s="71"/>
      <c r="F791" s="25" t="s">
        <v>22</v>
      </c>
      <c r="G791" s="25" t="s">
        <v>2178</v>
      </c>
      <c r="H791" s="25" t="s">
        <v>2179</v>
      </c>
      <c r="I791" s="10" t="s">
        <v>272</v>
      </c>
      <c r="J791" s="86"/>
      <c r="K791" s="86"/>
    </row>
    <row r="792" spans="1:11" ht="23.25" customHeight="1" x14ac:dyDescent="0.25">
      <c r="A792" s="81"/>
      <c r="B792" s="71">
        <v>2</v>
      </c>
      <c r="C792" s="74" t="s">
        <v>2180</v>
      </c>
      <c r="D792" s="75" t="str">
        <f>"95723438"</f>
        <v>95723438</v>
      </c>
      <c r="E792" s="71" t="s">
        <v>2181</v>
      </c>
      <c r="F792" s="25" t="s">
        <v>16</v>
      </c>
      <c r="G792" s="25" t="s">
        <v>2182</v>
      </c>
      <c r="H792" s="44">
        <v>0.31993055555555555</v>
      </c>
      <c r="I792" s="10" t="s">
        <v>85</v>
      </c>
      <c r="J792" s="86" t="s">
        <v>20</v>
      </c>
      <c r="K792" s="86" t="s">
        <v>670</v>
      </c>
    </row>
    <row r="793" spans="1:11" ht="23.25" customHeight="1" x14ac:dyDescent="0.25">
      <c r="A793" s="73"/>
      <c r="B793" s="71"/>
      <c r="C793" s="74"/>
      <c r="D793" s="75"/>
      <c r="E793" s="71"/>
      <c r="F793" s="25" t="s">
        <v>22</v>
      </c>
      <c r="G793" s="25" t="s">
        <v>2183</v>
      </c>
      <c r="H793" s="25" t="s">
        <v>2184</v>
      </c>
      <c r="I793" s="10" t="s">
        <v>85</v>
      </c>
      <c r="J793" s="86"/>
      <c r="K793" s="86"/>
    </row>
    <row r="794" spans="1:11" ht="23.25" customHeight="1" x14ac:dyDescent="0.25">
      <c r="A794" s="72" t="s">
        <v>149</v>
      </c>
      <c r="B794" s="71">
        <v>1</v>
      </c>
      <c r="C794" s="74" t="s">
        <v>2185</v>
      </c>
      <c r="D794" s="75" t="str">
        <f>"04641035"</f>
        <v>04641035</v>
      </c>
      <c r="E794" s="71" t="s">
        <v>2186</v>
      </c>
      <c r="F794" s="10" t="s">
        <v>16</v>
      </c>
      <c r="G794" s="11" t="s">
        <v>2187</v>
      </c>
      <c r="H794" s="10" t="s">
        <v>2188</v>
      </c>
      <c r="I794" s="10" t="s">
        <v>85</v>
      </c>
      <c r="J794" s="76" t="s">
        <v>20</v>
      </c>
      <c r="K794" s="86" t="s">
        <v>670</v>
      </c>
    </row>
    <row r="795" spans="1:11" ht="23.25" customHeight="1" x14ac:dyDescent="0.25">
      <c r="A795" s="81"/>
      <c r="B795" s="71"/>
      <c r="C795" s="74"/>
      <c r="D795" s="75"/>
      <c r="E795" s="71"/>
      <c r="F795" s="10" t="s">
        <v>631</v>
      </c>
      <c r="G795" s="11" t="s">
        <v>2189</v>
      </c>
      <c r="H795" s="10" t="s">
        <v>2190</v>
      </c>
      <c r="I795" s="10" t="s">
        <v>85</v>
      </c>
      <c r="J795" s="76"/>
      <c r="K795" s="86"/>
    </row>
    <row r="796" spans="1:11" ht="23.25" customHeight="1" x14ac:dyDescent="0.25">
      <c r="A796" s="81"/>
      <c r="B796" s="71">
        <v>2</v>
      </c>
      <c r="C796" s="74" t="s">
        <v>2191</v>
      </c>
      <c r="D796" s="75" t="s">
        <v>2192</v>
      </c>
      <c r="E796" s="71" t="s">
        <v>1541</v>
      </c>
      <c r="F796" s="10" t="s">
        <v>16</v>
      </c>
      <c r="G796" s="11" t="s">
        <v>2193</v>
      </c>
      <c r="H796" s="10" t="s">
        <v>2194</v>
      </c>
      <c r="I796" s="10" t="s">
        <v>73</v>
      </c>
      <c r="J796" s="76" t="s">
        <v>20</v>
      </c>
      <c r="K796" s="71" t="s">
        <v>154</v>
      </c>
    </row>
    <row r="797" spans="1:11" ht="23.25" customHeight="1" x14ac:dyDescent="0.25">
      <c r="A797" s="81"/>
      <c r="B797" s="71"/>
      <c r="C797" s="74"/>
      <c r="D797" s="75"/>
      <c r="E797" s="71"/>
      <c r="F797" s="10" t="s">
        <v>22</v>
      </c>
      <c r="G797" s="80" t="s">
        <v>84</v>
      </c>
      <c r="H797" s="80"/>
      <c r="I797" s="10" t="s">
        <v>73</v>
      </c>
      <c r="J797" s="76"/>
      <c r="K797" s="71"/>
    </row>
    <row r="798" spans="1:11" ht="23.25" customHeight="1" x14ac:dyDescent="0.25">
      <c r="A798" s="81"/>
      <c r="B798" s="71">
        <v>3</v>
      </c>
      <c r="C798" s="74" t="s">
        <v>2195</v>
      </c>
      <c r="D798" s="75" t="s">
        <v>2196</v>
      </c>
      <c r="E798" s="71" t="s">
        <v>484</v>
      </c>
      <c r="F798" s="10" t="s">
        <v>16</v>
      </c>
      <c r="G798" s="11" t="s">
        <v>2197</v>
      </c>
      <c r="H798" s="10" t="s">
        <v>2198</v>
      </c>
      <c r="I798" s="10" t="s">
        <v>73</v>
      </c>
      <c r="J798" s="76" t="s">
        <v>20</v>
      </c>
      <c r="K798" s="71" t="s">
        <v>154</v>
      </c>
    </row>
    <row r="799" spans="1:11" ht="23.25" customHeight="1" x14ac:dyDescent="0.25">
      <c r="A799" s="73"/>
      <c r="B799" s="71"/>
      <c r="C799" s="74"/>
      <c r="D799" s="75"/>
      <c r="E799" s="71"/>
      <c r="F799" s="10" t="s">
        <v>22</v>
      </c>
      <c r="G799" s="80" t="s">
        <v>84</v>
      </c>
      <c r="H799" s="80"/>
      <c r="I799" s="10" t="s">
        <v>73</v>
      </c>
      <c r="J799" s="76"/>
      <c r="K799" s="71"/>
    </row>
    <row r="800" spans="1:11" ht="42.75" customHeight="1" x14ac:dyDescent="0.25">
      <c r="A800" s="72" t="s">
        <v>375</v>
      </c>
      <c r="B800" s="2">
        <v>1</v>
      </c>
      <c r="C800" s="16" t="s">
        <v>2199</v>
      </c>
      <c r="D800" s="15" t="str">
        <f>"30926252"</f>
        <v>30926252</v>
      </c>
      <c r="E800" s="1" t="s">
        <v>377</v>
      </c>
      <c r="F800" s="25" t="s">
        <v>16</v>
      </c>
      <c r="G800" s="25" t="s">
        <v>2200</v>
      </c>
      <c r="H800" s="23" t="s">
        <v>2201</v>
      </c>
      <c r="I800" s="10" t="s">
        <v>279</v>
      </c>
      <c r="J800" s="24" t="s">
        <v>20</v>
      </c>
      <c r="K800" s="19"/>
    </row>
    <row r="801" spans="1:11" ht="42.75" customHeight="1" x14ac:dyDescent="0.25">
      <c r="A801" s="81"/>
      <c r="B801" s="2">
        <v>2</v>
      </c>
      <c r="C801" s="16" t="s">
        <v>2202</v>
      </c>
      <c r="D801" s="15" t="str">
        <f>"80492064"</f>
        <v>80492064</v>
      </c>
      <c r="E801" s="1" t="s">
        <v>748</v>
      </c>
      <c r="F801" s="25" t="s">
        <v>16</v>
      </c>
      <c r="G801" s="27" t="s">
        <v>2203</v>
      </c>
      <c r="H801" s="23" t="s">
        <v>2204</v>
      </c>
      <c r="I801" s="10" t="s">
        <v>85</v>
      </c>
      <c r="J801" s="24" t="s">
        <v>20</v>
      </c>
      <c r="K801" s="19"/>
    </row>
    <row r="802" spans="1:11" ht="42.75" customHeight="1" x14ac:dyDescent="0.25">
      <c r="A802" s="81"/>
      <c r="B802" s="2">
        <v>3</v>
      </c>
      <c r="C802" s="16" t="s">
        <v>2205</v>
      </c>
      <c r="D802" s="15" t="str">
        <f>"69062513"</f>
        <v>69062513</v>
      </c>
      <c r="E802" s="1" t="s">
        <v>2206</v>
      </c>
      <c r="F802" s="25" t="s">
        <v>16</v>
      </c>
      <c r="G802" s="27" t="s">
        <v>2207</v>
      </c>
      <c r="H802" s="23" t="s">
        <v>1947</v>
      </c>
      <c r="I802" s="10" t="s">
        <v>608</v>
      </c>
      <c r="J802" s="24" t="s">
        <v>20</v>
      </c>
      <c r="K802" s="19"/>
    </row>
    <row r="803" spans="1:11" ht="42.75" customHeight="1" x14ac:dyDescent="0.25">
      <c r="A803" s="81"/>
      <c r="B803" s="2">
        <v>4</v>
      </c>
      <c r="C803" s="16" t="s">
        <v>2208</v>
      </c>
      <c r="D803" s="15" t="str">
        <f>"64457779"</f>
        <v>64457779</v>
      </c>
      <c r="E803" s="1" t="s">
        <v>2029</v>
      </c>
      <c r="F803" s="25" t="s">
        <v>16</v>
      </c>
      <c r="G803" s="25" t="s">
        <v>2209</v>
      </c>
      <c r="H803" s="23" t="s">
        <v>2210</v>
      </c>
      <c r="I803" s="10" t="s">
        <v>279</v>
      </c>
      <c r="J803" s="24" t="s">
        <v>20</v>
      </c>
      <c r="K803" s="19"/>
    </row>
    <row r="804" spans="1:11" ht="42.75" customHeight="1" x14ac:dyDescent="0.25">
      <c r="A804" s="81"/>
      <c r="B804" s="2">
        <v>5</v>
      </c>
      <c r="C804" s="16" t="s">
        <v>2211</v>
      </c>
      <c r="D804" s="15" t="str">
        <f>"09251182"</f>
        <v>09251182</v>
      </c>
      <c r="E804" s="1" t="s">
        <v>2029</v>
      </c>
      <c r="F804" s="25" t="s">
        <v>16</v>
      </c>
      <c r="G804" s="25" t="s">
        <v>2212</v>
      </c>
      <c r="H804" s="23" t="s">
        <v>2213</v>
      </c>
      <c r="I804" s="10" t="s">
        <v>279</v>
      </c>
      <c r="J804" s="24" t="s">
        <v>20</v>
      </c>
      <c r="K804" s="19"/>
    </row>
    <row r="805" spans="1:11" ht="42.75" customHeight="1" x14ac:dyDescent="0.25">
      <c r="A805" s="81"/>
      <c r="B805" s="2">
        <v>6</v>
      </c>
      <c r="C805" s="16" t="s">
        <v>2214</v>
      </c>
      <c r="D805" s="15" t="str">
        <f>"44276763"</f>
        <v>44276763</v>
      </c>
      <c r="E805" s="1" t="s">
        <v>2215</v>
      </c>
      <c r="F805" s="25" t="s">
        <v>16</v>
      </c>
      <c r="G805" s="25" t="s">
        <v>2216</v>
      </c>
      <c r="H805" s="23" t="s">
        <v>2217</v>
      </c>
      <c r="I805" s="10" t="s">
        <v>147</v>
      </c>
      <c r="J805" s="24" t="s">
        <v>20</v>
      </c>
      <c r="K805" s="19"/>
    </row>
    <row r="806" spans="1:11" ht="42.75" customHeight="1" x14ac:dyDescent="0.25">
      <c r="A806" s="81"/>
      <c r="B806" s="2">
        <v>7</v>
      </c>
      <c r="C806" s="16" t="s">
        <v>2218</v>
      </c>
      <c r="D806" s="45">
        <v>19773876</v>
      </c>
      <c r="E806" s="1" t="s">
        <v>575</v>
      </c>
      <c r="F806" s="25" t="s">
        <v>16</v>
      </c>
      <c r="G806" s="23">
        <v>38795</v>
      </c>
      <c r="H806" s="23" t="s">
        <v>2219</v>
      </c>
      <c r="I806" s="10" t="s">
        <v>85</v>
      </c>
      <c r="J806" s="24" t="s">
        <v>20</v>
      </c>
      <c r="K806" s="19"/>
    </row>
    <row r="807" spans="1:11" ht="42.75" customHeight="1" x14ac:dyDescent="0.25">
      <c r="A807" s="81"/>
      <c r="B807" s="2">
        <v>8</v>
      </c>
      <c r="C807" s="16" t="s">
        <v>2220</v>
      </c>
      <c r="D807" s="15" t="str">
        <f>"57057492"</f>
        <v>57057492</v>
      </c>
      <c r="E807" s="1" t="s">
        <v>965</v>
      </c>
      <c r="F807" s="25" t="s">
        <v>16</v>
      </c>
      <c r="G807" s="23">
        <v>98946</v>
      </c>
      <c r="H807" s="23" t="s">
        <v>2221</v>
      </c>
      <c r="I807" s="10" t="s">
        <v>1356</v>
      </c>
      <c r="J807" s="24" t="s">
        <v>20</v>
      </c>
      <c r="K807" s="19"/>
    </row>
    <row r="808" spans="1:11" ht="42.75" customHeight="1" x14ac:dyDescent="0.25">
      <c r="A808" s="81"/>
      <c r="B808" s="2">
        <v>9</v>
      </c>
      <c r="C808" s="16" t="s">
        <v>2222</v>
      </c>
      <c r="D808" s="15" t="str">
        <f>"31290252"</f>
        <v>31290252</v>
      </c>
      <c r="E808" s="1" t="s">
        <v>757</v>
      </c>
      <c r="F808" s="25" t="s">
        <v>16</v>
      </c>
      <c r="G808" s="23" t="s">
        <v>2223</v>
      </c>
      <c r="H808" s="23" t="s">
        <v>2123</v>
      </c>
      <c r="I808" s="10" t="s">
        <v>85</v>
      </c>
      <c r="J808" s="24" t="s">
        <v>20</v>
      </c>
      <c r="K808" s="19"/>
    </row>
    <row r="809" spans="1:11" ht="42.75" customHeight="1" x14ac:dyDescent="0.25">
      <c r="A809" s="81"/>
      <c r="B809" s="2">
        <v>10</v>
      </c>
      <c r="C809" s="16" t="s">
        <v>2224</v>
      </c>
      <c r="D809" s="15" t="str">
        <f>"87334497"</f>
        <v>87334497</v>
      </c>
      <c r="E809" s="1" t="s">
        <v>757</v>
      </c>
      <c r="F809" s="25" t="s">
        <v>16</v>
      </c>
      <c r="G809" s="23" t="s">
        <v>2225</v>
      </c>
      <c r="H809" s="23" t="s">
        <v>1876</v>
      </c>
      <c r="I809" s="10" t="s">
        <v>85</v>
      </c>
      <c r="J809" s="24" t="s">
        <v>20</v>
      </c>
      <c r="K809" s="19"/>
    </row>
    <row r="810" spans="1:11" ht="42.75" customHeight="1" x14ac:dyDescent="0.25">
      <c r="A810" s="81"/>
      <c r="B810" s="2">
        <v>11</v>
      </c>
      <c r="C810" s="16" t="s">
        <v>2226</v>
      </c>
      <c r="D810" s="15" t="str">
        <f>"16380107"</f>
        <v>16380107</v>
      </c>
      <c r="E810" s="28" t="s">
        <v>2227</v>
      </c>
      <c r="F810" s="25" t="s">
        <v>16</v>
      </c>
      <c r="G810" s="23" t="s">
        <v>2228</v>
      </c>
      <c r="H810" s="23" t="s">
        <v>2229</v>
      </c>
      <c r="I810" s="10" t="s">
        <v>85</v>
      </c>
      <c r="J810" s="24" t="s">
        <v>20</v>
      </c>
      <c r="K810" s="19"/>
    </row>
    <row r="811" spans="1:11" ht="42.75" customHeight="1" x14ac:dyDescent="0.25">
      <c r="A811" s="81"/>
      <c r="B811" s="2">
        <v>12</v>
      </c>
      <c r="C811" s="16" t="s">
        <v>2230</v>
      </c>
      <c r="D811" s="15" t="str">
        <f>"81626336"</f>
        <v>81626336</v>
      </c>
      <c r="E811" s="1" t="s">
        <v>757</v>
      </c>
      <c r="F811" s="25" t="s">
        <v>16</v>
      </c>
      <c r="G811" s="23" t="s">
        <v>2231</v>
      </c>
      <c r="H811" s="23" t="s">
        <v>447</v>
      </c>
      <c r="I811" s="10" t="s">
        <v>85</v>
      </c>
      <c r="J811" s="24" t="s">
        <v>20</v>
      </c>
      <c r="K811" s="19"/>
    </row>
    <row r="812" spans="1:11" ht="42.75" customHeight="1" x14ac:dyDescent="0.25">
      <c r="A812" s="81"/>
      <c r="B812" s="2">
        <v>13</v>
      </c>
      <c r="C812" s="46" t="s">
        <v>2232</v>
      </c>
      <c r="D812" s="15" t="str">
        <f>"44846308"</f>
        <v>44846308</v>
      </c>
      <c r="E812" s="1" t="s">
        <v>809</v>
      </c>
      <c r="F812" s="25" t="s">
        <v>16</v>
      </c>
      <c r="G812" s="23" t="s">
        <v>2233</v>
      </c>
      <c r="H812" s="23" t="s">
        <v>2234</v>
      </c>
      <c r="I812" s="10" t="s">
        <v>85</v>
      </c>
      <c r="J812" s="24" t="s">
        <v>20</v>
      </c>
      <c r="K812" s="19"/>
    </row>
    <row r="813" spans="1:11" ht="42.75" customHeight="1" x14ac:dyDescent="0.25">
      <c r="A813" s="81"/>
      <c r="B813" s="2">
        <v>14</v>
      </c>
      <c r="C813" s="46" t="s">
        <v>2235</v>
      </c>
      <c r="D813" s="15" t="str">
        <f>"36137890"</f>
        <v>36137890</v>
      </c>
      <c r="E813" s="1" t="s">
        <v>826</v>
      </c>
      <c r="F813" s="25" t="s">
        <v>16</v>
      </c>
      <c r="G813" s="23">
        <v>47727</v>
      </c>
      <c r="H813" s="23" t="s">
        <v>2236</v>
      </c>
      <c r="I813" s="10" t="s">
        <v>407</v>
      </c>
      <c r="J813" s="24" t="s">
        <v>20</v>
      </c>
      <c r="K813" s="19"/>
    </row>
    <row r="814" spans="1:11" ht="42.75" customHeight="1" x14ac:dyDescent="0.25">
      <c r="A814" s="81"/>
      <c r="B814" s="2">
        <v>15</v>
      </c>
      <c r="C814" s="46" t="s">
        <v>2237</v>
      </c>
      <c r="D814" s="15" t="str">
        <f>"28173403"</f>
        <v>28173403</v>
      </c>
      <c r="E814" s="1" t="s">
        <v>809</v>
      </c>
      <c r="F814" s="25" t="s">
        <v>16</v>
      </c>
      <c r="G814" s="23">
        <v>94925</v>
      </c>
      <c r="H814" s="47" t="s">
        <v>2238</v>
      </c>
      <c r="I814" s="10" t="s">
        <v>608</v>
      </c>
      <c r="J814" s="24" t="s">
        <v>20</v>
      </c>
      <c r="K814" s="19"/>
    </row>
    <row r="815" spans="1:11" ht="42.75" customHeight="1" x14ac:dyDescent="0.25">
      <c r="A815" s="81"/>
      <c r="B815" s="2">
        <v>16</v>
      </c>
      <c r="C815" s="46" t="s">
        <v>2239</v>
      </c>
      <c r="D815" s="15" t="str">
        <f>"33844103"</f>
        <v>33844103</v>
      </c>
      <c r="E815" s="1" t="s">
        <v>809</v>
      </c>
      <c r="F815" s="25" t="s">
        <v>16</v>
      </c>
      <c r="G815" s="23" t="s">
        <v>2240</v>
      </c>
      <c r="H815" s="47" t="s">
        <v>1437</v>
      </c>
      <c r="I815" s="10" t="s">
        <v>85</v>
      </c>
      <c r="J815" s="24" t="s">
        <v>20</v>
      </c>
      <c r="K815" s="19"/>
    </row>
    <row r="816" spans="1:11" ht="42.75" customHeight="1" x14ac:dyDescent="0.25">
      <c r="A816" s="81"/>
      <c r="B816" s="2">
        <v>17</v>
      </c>
      <c r="C816" s="46" t="s">
        <v>2241</v>
      </c>
      <c r="D816" s="15" t="str">
        <f>"08969843"</f>
        <v>08969843</v>
      </c>
      <c r="E816" s="1" t="s">
        <v>995</v>
      </c>
      <c r="F816" s="25" t="s">
        <v>16</v>
      </c>
      <c r="G816" s="23" t="s">
        <v>2242</v>
      </c>
      <c r="H816" s="23" t="s">
        <v>2243</v>
      </c>
      <c r="I816" s="10" t="s">
        <v>407</v>
      </c>
      <c r="J816" s="24" t="s">
        <v>20</v>
      </c>
      <c r="K816" s="19"/>
    </row>
    <row r="817" spans="1:11" ht="42.75" customHeight="1" x14ac:dyDescent="0.25">
      <c r="A817" s="73"/>
      <c r="B817" s="2">
        <v>18</v>
      </c>
      <c r="C817" s="46" t="s">
        <v>2244</v>
      </c>
      <c r="D817" s="15" t="str">
        <f>"30926252"</f>
        <v>30926252</v>
      </c>
      <c r="E817" s="1" t="s">
        <v>809</v>
      </c>
      <c r="F817" s="25" t="s">
        <v>16</v>
      </c>
      <c r="G817" s="23" t="s">
        <v>2245</v>
      </c>
      <c r="H817" s="23" t="s">
        <v>805</v>
      </c>
      <c r="I817" s="10" t="s">
        <v>85</v>
      </c>
      <c r="J817" s="24" t="s">
        <v>20</v>
      </c>
      <c r="K817" s="19"/>
    </row>
    <row r="818" spans="1:11" ht="42.75" customHeight="1" x14ac:dyDescent="0.25">
      <c r="A818" s="82" t="s">
        <v>2246</v>
      </c>
      <c r="B818" s="83"/>
      <c r="C818" s="83"/>
      <c r="D818" s="83"/>
      <c r="E818" s="84"/>
      <c r="F818" s="85" t="s">
        <v>33</v>
      </c>
      <c r="G818" s="85"/>
      <c r="H818" s="85"/>
      <c r="I818" s="85"/>
      <c r="J818" s="8"/>
      <c r="K818" s="9"/>
    </row>
    <row r="819" spans="1:11" ht="42.75" customHeight="1" x14ac:dyDescent="0.25">
      <c r="A819" s="4" t="s">
        <v>2</v>
      </c>
      <c r="B819" s="5" t="s">
        <v>3</v>
      </c>
      <c r="C819" s="4" t="s">
        <v>4</v>
      </c>
      <c r="D819" s="6" t="s">
        <v>5</v>
      </c>
      <c r="E819" s="5" t="s">
        <v>6</v>
      </c>
      <c r="F819" s="7" t="s">
        <v>7</v>
      </c>
      <c r="G819" s="7" t="s">
        <v>8</v>
      </c>
      <c r="H819" s="8" t="s">
        <v>9</v>
      </c>
      <c r="I819" s="7" t="s">
        <v>10</v>
      </c>
      <c r="J819" s="5" t="s">
        <v>34</v>
      </c>
      <c r="K819" s="9" t="s">
        <v>12</v>
      </c>
    </row>
    <row r="820" spans="1:11" ht="24" customHeight="1" x14ac:dyDescent="0.25">
      <c r="A820" s="77" t="s">
        <v>122</v>
      </c>
      <c r="B820" s="71">
        <v>1</v>
      </c>
      <c r="C820" s="74" t="s">
        <v>2247</v>
      </c>
      <c r="D820" s="75" t="s">
        <v>2248</v>
      </c>
      <c r="E820" s="71" t="s">
        <v>2249</v>
      </c>
      <c r="F820" s="10" t="s">
        <v>2250</v>
      </c>
      <c r="G820" s="10" t="s">
        <v>2251</v>
      </c>
      <c r="H820" s="16" t="s">
        <v>2252</v>
      </c>
      <c r="I820" s="10" t="s">
        <v>2253</v>
      </c>
      <c r="J820" s="76" t="s">
        <v>20</v>
      </c>
      <c r="K820" s="71" t="s">
        <v>2254</v>
      </c>
    </row>
    <row r="821" spans="1:11" ht="24" customHeight="1" x14ac:dyDescent="0.25">
      <c r="A821" s="78"/>
      <c r="B821" s="71"/>
      <c r="C821" s="74"/>
      <c r="D821" s="75"/>
      <c r="E821" s="71"/>
      <c r="F821" s="10" t="s">
        <v>2255</v>
      </c>
      <c r="G821" s="10" t="s">
        <v>2251</v>
      </c>
      <c r="H821" s="16" t="s">
        <v>2252</v>
      </c>
      <c r="I821" s="10" t="s">
        <v>2253</v>
      </c>
      <c r="J821" s="76"/>
      <c r="K821" s="71"/>
    </row>
    <row r="822" spans="1:11" ht="24" customHeight="1" x14ac:dyDescent="0.25">
      <c r="A822" s="78"/>
      <c r="B822" s="71">
        <v>2</v>
      </c>
      <c r="C822" s="74" t="s">
        <v>2256</v>
      </c>
      <c r="D822" s="75" t="s">
        <v>2257</v>
      </c>
      <c r="E822" s="71" t="s">
        <v>2258</v>
      </c>
      <c r="F822" s="10" t="s">
        <v>2250</v>
      </c>
      <c r="G822" s="11" t="s">
        <v>2259</v>
      </c>
      <c r="H822" s="11" t="s">
        <v>2260</v>
      </c>
      <c r="I822" s="16" t="s">
        <v>2261</v>
      </c>
      <c r="J822" s="71" t="s">
        <v>20</v>
      </c>
      <c r="K822" s="71" t="s">
        <v>140</v>
      </c>
    </row>
    <row r="823" spans="1:11" ht="24" customHeight="1" x14ac:dyDescent="0.25">
      <c r="A823" s="79"/>
      <c r="B823" s="71"/>
      <c r="C823" s="74"/>
      <c r="D823" s="75"/>
      <c r="E823" s="71"/>
      <c r="F823" s="10" t="s">
        <v>2262</v>
      </c>
      <c r="G823" s="11" t="s">
        <v>2259</v>
      </c>
      <c r="H823" s="10" t="s">
        <v>2263</v>
      </c>
      <c r="I823" s="16" t="s">
        <v>2261</v>
      </c>
      <c r="J823" s="71"/>
      <c r="K823" s="71"/>
    </row>
    <row r="824" spans="1:11" ht="24" customHeight="1" x14ac:dyDescent="0.25">
      <c r="A824" s="72" t="s">
        <v>149</v>
      </c>
      <c r="B824" s="71">
        <v>1</v>
      </c>
      <c r="C824" s="74" t="s">
        <v>2264</v>
      </c>
      <c r="D824" s="75" t="s">
        <v>2265</v>
      </c>
      <c r="E824" s="71" t="s">
        <v>303</v>
      </c>
      <c r="F824" s="10" t="s">
        <v>2250</v>
      </c>
      <c r="G824" s="10" t="s">
        <v>2266</v>
      </c>
      <c r="H824" s="10" t="s">
        <v>2267</v>
      </c>
      <c r="I824" s="10" t="s">
        <v>2268</v>
      </c>
      <c r="J824" s="76" t="s">
        <v>20</v>
      </c>
      <c r="K824" s="71" t="s">
        <v>74</v>
      </c>
    </row>
    <row r="825" spans="1:11" ht="24" customHeight="1" x14ac:dyDescent="0.25">
      <c r="A825" s="73"/>
      <c r="B825" s="71"/>
      <c r="C825" s="74"/>
      <c r="D825" s="75"/>
      <c r="E825" s="71"/>
      <c r="F825" s="10" t="s">
        <v>2262</v>
      </c>
      <c r="G825" s="10" t="s">
        <v>2266</v>
      </c>
      <c r="H825" s="10" t="s">
        <v>2267</v>
      </c>
      <c r="I825" s="10" t="s">
        <v>2268</v>
      </c>
      <c r="J825" s="76"/>
      <c r="K825" s="71"/>
    </row>
    <row r="826" spans="1:11" ht="42.75" customHeight="1" x14ac:dyDescent="0.25">
      <c r="A826" s="16" t="s">
        <v>1543</v>
      </c>
      <c r="B826" s="2">
        <v>1</v>
      </c>
      <c r="C826" s="16" t="s">
        <v>2269</v>
      </c>
      <c r="D826" s="15" t="s">
        <v>2270</v>
      </c>
      <c r="E826" s="28" t="s">
        <v>507</v>
      </c>
      <c r="F826" s="10" t="s">
        <v>2250</v>
      </c>
      <c r="G826" s="11" t="s">
        <v>2271</v>
      </c>
      <c r="H826" s="11" t="s">
        <v>2272</v>
      </c>
      <c r="I826" s="10" t="s">
        <v>2273</v>
      </c>
      <c r="J826" s="1" t="s">
        <v>20</v>
      </c>
      <c r="K826" s="2"/>
    </row>
  </sheetData>
  <mergeCells count="1434">
    <mergeCell ref="A441:A455"/>
    <mergeCell ref="C447:C448"/>
    <mergeCell ref="D447:D448"/>
    <mergeCell ref="E447:E448"/>
    <mergeCell ref="J447:J448"/>
    <mergeCell ref="K447:K448"/>
    <mergeCell ref="B447:B448"/>
    <mergeCell ref="A1:E1"/>
    <mergeCell ref="F1:I1"/>
    <mergeCell ref="A3:A4"/>
    <mergeCell ref="B3:B4"/>
    <mergeCell ref="C3:C4"/>
    <mergeCell ref="D3:D4"/>
    <mergeCell ref="E3:E4"/>
    <mergeCell ref="J10:J11"/>
    <mergeCell ref="K10:K11"/>
    <mergeCell ref="B12:B13"/>
    <mergeCell ref="C12:C13"/>
    <mergeCell ref="D12:D13"/>
    <mergeCell ref="E12:E13"/>
    <mergeCell ref="J12:J13"/>
    <mergeCell ref="K12:K13"/>
    <mergeCell ref="A8:E8"/>
    <mergeCell ref="F8:I8"/>
    <mergeCell ref="A10:A13"/>
    <mergeCell ref="B10:B11"/>
    <mergeCell ref="C10:C11"/>
    <mergeCell ref="D10:D11"/>
    <mergeCell ref="E10:E11"/>
    <mergeCell ref="J3:J4"/>
    <mergeCell ref="K3:K4"/>
    <mergeCell ref="A5:A7"/>
    <mergeCell ref="B5:B7"/>
    <mergeCell ref="C5:C7"/>
    <mergeCell ref="D5:D7"/>
    <mergeCell ref="E5:E7"/>
    <mergeCell ref="J5:J7"/>
    <mergeCell ref="K5:K7"/>
    <mergeCell ref="B19:B20"/>
    <mergeCell ref="C19:C20"/>
    <mergeCell ref="D19:D20"/>
    <mergeCell ref="E19:E20"/>
    <mergeCell ref="J19:J20"/>
    <mergeCell ref="K19:K20"/>
    <mergeCell ref="K14:K15"/>
    <mergeCell ref="A16:A20"/>
    <mergeCell ref="G16:I16"/>
    <mergeCell ref="B17:B18"/>
    <mergeCell ref="C17:C18"/>
    <mergeCell ref="D17:D18"/>
    <mergeCell ref="E17:E18"/>
    <mergeCell ref="G17:I18"/>
    <mergeCell ref="J17:J18"/>
    <mergeCell ref="K17:K18"/>
    <mergeCell ref="A14:A15"/>
    <mergeCell ref="B14:B15"/>
    <mergeCell ref="C14:C15"/>
    <mergeCell ref="D14:D15"/>
    <mergeCell ref="E14:E15"/>
    <mergeCell ref="J14:J15"/>
    <mergeCell ref="B37:B38"/>
    <mergeCell ref="C37:C38"/>
    <mergeCell ref="D37:D38"/>
    <mergeCell ref="E37:E38"/>
    <mergeCell ref="J37:J38"/>
    <mergeCell ref="K37:K38"/>
    <mergeCell ref="J33:J34"/>
    <mergeCell ref="K33:K34"/>
    <mergeCell ref="B35:B36"/>
    <mergeCell ref="C35:C36"/>
    <mergeCell ref="D35:D36"/>
    <mergeCell ref="E35:E36"/>
    <mergeCell ref="G35:I35"/>
    <mergeCell ref="J35:J36"/>
    <mergeCell ref="K35:K36"/>
    <mergeCell ref="G36:I36"/>
    <mergeCell ref="A22:A30"/>
    <mergeCell ref="G22:H22"/>
    <mergeCell ref="G23:H23"/>
    <mergeCell ref="A31:E31"/>
    <mergeCell ref="F31:I31"/>
    <mergeCell ref="A33:A38"/>
    <mergeCell ref="B33:B34"/>
    <mergeCell ref="C33:C34"/>
    <mergeCell ref="D33:D34"/>
    <mergeCell ref="E33:E34"/>
    <mergeCell ref="A44:A52"/>
    <mergeCell ref="G46:H46"/>
    <mergeCell ref="G49:H49"/>
    <mergeCell ref="A53:E53"/>
    <mergeCell ref="F53:I53"/>
    <mergeCell ref="A55:A57"/>
    <mergeCell ref="B55:B56"/>
    <mergeCell ref="C55:C56"/>
    <mergeCell ref="D55:D56"/>
    <mergeCell ref="E55:E56"/>
    <mergeCell ref="J40:J41"/>
    <mergeCell ref="K40:K41"/>
    <mergeCell ref="A42:A43"/>
    <mergeCell ref="B42:B43"/>
    <mergeCell ref="C42:C43"/>
    <mergeCell ref="D42:D43"/>
    <mergeCell ref="E42:E43"/>
    <mergeCell ref="J42:J43"/>
    <mergeCell ref="K42:K43"/>
    <mergeCell ref="G43:H43"/>
    <mergeCell ref="A39:A41"/>
    <mergeCell ref="G39:I39"/>
    <mergeCell ref="B40:B41"/>
    <mergeCell ref="C40:C41"/>
    <mergeCell ref="D40:D41"/>
    <mergeCell ref="E40:E41"/>
    <mergeCell ref="J62:J63"/>
    <mergeCell ref="K62:K63"/>
    <mergeCell ref="G63:H63"/>
    <mergeCell ref="A64:A71"/>
    <mergeCell ref="G72:I72"/>
    <mergeCell ref="A73:E73"/>
    <mergeCell ref="F73:I73"/>
    <mergeCell ref="A60:A63"/>
    <mergeCell ref="G60:I60"/>
    <mergeCell ref="G61:I61"/>
    <mergeCell ref="B62:B63"/>
    <mergeCell ref="C62:C63"/>
    <mergeCell ref="D62:D63"/>
    <mergeCell ref="E62:E63"/>
    <mergeCell ref="J55:J56"/>
    <mergeCell ref="K55:K56"/>
    <mergeCell ref="G57:I57"/>
    <mergeCell ref="A58:A59"/>
    <mergeCell ref="B58:B59"/>
    <mergeCell ref="C58:C59"/>
    <mergeCell ref="D58:D59"/>
    <mergeCell ref="E58:E59"/>
    <mergeCell ref="J58:J59"/>
    <mergeCell ref="K58:K59"/>
    <mergeCell ref="K75:K76"/>
    <mergeCell ref="B77:B78"/>
    <mergeCell ref="C77:C78"/>
    <mergeCell ref="D77:D78"/>
    <mergeCell ref="E77:E78"/>
    <mergeCell ref="J77:J78"/>
    <mergeCell ref="K77:K78"/>
    <mergeCell ref="A75:A80"/>
    <mergeCell ref="B75:B76"/>
    <mergeCell ref="C75:C76"/>
    <mergeCell ref="D75:D76"/>
    <mergeCell ref="E75:E76"/>
    <mergeCell ref="J75:J76"/>
    <mergeCell ref="B79:B80"/>
    <mergeCell ref="C79:C80"/>
    <mergeCell ref="D79:D80"/>
    <mergeCell ref="E79:E80"/>
    <mergeCell ref="K82:K83"/>
    <mergeCell ref="B84:B85"/>
    <mergeCell ref="C84:C85"/>
    <mergeCell ref="D84:D85"/>
    <mergeCell ref="E84:E85"/>
    <mergeCell ref="J84:J85"/>
    <mergeCell ref="K84:K85"/>
    <mergeCell ref="G79:I80"/>
    <mergeCell ref="J79:J80"/>
    <mergeCell ref="K79:K80"/>
    <mergeCell ref="A81:A85"/>
    <mergeCell ref="G81:I81"/>
    <mergeCell ref="B82:B83"/>
    <mergeCell ref="C82:C83"/>
    <mergeCell ref="D82:D83"/>
    <mergeCell ref="E82:E83"/>
    <mergeCell ref="J82:J83"/>
    <mergeCell ref="C90:C91"/>
    <mergeCell ref="D90:D91"/>
    <mergeCell ref="E90:E91"/>
    <mergeCell ref="J90:J91"/>
    <mergeCell ref="K90:K91"/>
    <mergeCell ref="G92:I92"/>
    <mergeCell ref="K86:K87"/>
    <mergeCell ref="G87:H87"/>
    <mergeCell ref="A88:A91"/>
    <mergeCell ref="B88:B89"/>
    <mergeCell ref="C88:C89"/>
    <mergeCell ref="D88:D89"/>
    <mergeCell ref="E88:E89"/>
    <mergeCell ref="J88:J89"/>
    <mergeCell ref="K88:K89"/>
    <mergeCell ref="B90:B91"/>
    <mergeCell ref="A86:A87"/>
    <mergeCell ref="B86:B87"/>
    <mergeCell ref="C86:C87"/>
    <mergeCell ref="D86:D87"/>
    <mergeCell ref="E86:E87"/>
    <mergeCell ref="J86:J87"/>
    <mergeCell ref="J102:J103"/>
    <mergeCell ref="K102:K103"/>
    <mergeCell ref="B104:B105"/>
    <mergeCell ref="C104:C105"/>
    <mergeCell ref="D104:D105"/>
    <mergeCell ref="E104:E105"/>
    <mergeCell ref="J104:J105"/>
    <mergeCell ref="K104:K105"/>
    <mergeCell ref="A93:A99"/>
    <mergeCell ref="A100:E100"/>
    <mergeCell ref="F100:I100"/>
    <mergeCell ref="A102:A107"/>
    <mergeCell ref="B102:B103"/>
    <mergeCell ref="C102:C103"/>
    <mergeCell ref="D102:D103"/>
    <mergeCell ref="E102:E103"/>
    <mergeCell ref="B106:B107"/>
    <mergeCell ref="C106:C107"/>
    <mergeCell ref="E116:E117"/>
    <mergeCell ref="K108:K109"/>
    <mergeCell ref="B110:B111"/>
    <mergeCell ref="C110:C111"/>
    <mergeCell ref="D110:D111"/>
    <mergeCell ref="E110:E111"/>
    <mergeCell ref="J110:J111"/>
    <mergeCell ref="K110:K111"/>
    <mergeCell ref="D106:D107"/>
    <mergeCell ref="E106:E107"/>
    <mergeCell ref="J106:J107"/>
    <mergeCell ref="K106:K107"/>
    <mergeCell ref="A108:A111"/>
    <mergeCell ref="B108:B109"/>
    <mergeCell ref="C108:C109"/>
    <mergeCell ref="D108:D109"/>
    <mergeCell ref="E108:E109"/>
    <mergeCell ref="J108:J109"/>
    <mergeCell ref="B120:B121"/>
    <mergeCell ref="C120:C121"/>
    <mergeCell ref="D120:D121"/>
    <mergeCell ref="E120:E121"/>
    <mergeCell ref="J120:J121"/>
    <mergeCell ref="K120:K121"/>
    <mergeCell ref="J116:J117"/>
    <mergeCell ref="K116:K117"/>
    <mergeCell ref="A118:A121"/>
    <mergeCell ref="B118:B119"/>
    <mergeCell ref="C118:C119"/>
    <mergeCell ref="D118:D119"/>
    <mergeCell ref="E118:E119"/>
    <mergeCell ref="J118:J119"/>
    <mergeCell ref="K118:K119"/>
    <mergeCell ref="G119:H119"/>
    <mergeCell ref="K112:K113"/>
    <mergeCell ref="B114:B115"/>
    <mergeCell ref="C114:C115"/>
    <mergeCell ref="D114:D115"/>
    <mergeCell ref="E114:E115"/>
    <mergeCell ref="J114:J115"/>
    <mergeCell ref="K114:K115"/>
    <mergeCell ref="A112:A117"/>
    <mergeCell ref="B112:B113"/>
    <mergeCell ref="C112:C113"/>
    <mergeCell ref="D112:D113"/>
    <mergeCell ref="E112:E113"/>
    <mergeCell ref="J112:J113"/>
    <mergeCell ref="B116:B117"/>
    <mergeCell ref="C116:C117"/>
    <mergeCell ref="D116:D117"/>
    <mergeCell ref="C137:C138"/>
    <mergeCell ref="D137:D138"/>
    <mergeCell ref="E137:E138"/>
    <mergeCell ref="F137:F138"/>
    <mergeCell ref="J137:J138"/>
    <mergeCell ref="K137:K138"/>
    <mergeCell ref="J133:J134"/>
    <mergeCell ref="K133:K134"/>
    <mergeCell ref="B135:B136"/>
    <mergeCell ref="C135:C136"/>
    <mergeCell ref="D135:D136"/>
    <mergeCell ref="E135:E136"/>
    <mergeCell ref="F135:F136"/>
    <mergeCell ref="G135:I136"/>
    <mergeCell ref="J135:J136"/>
    <mergeCell ref="K135:K136"/>
    <mergeCell ref="A122:A129"/>
    <mergeCell ref="A131:E131"/>
    <mergeCell ref="F131:I131"/>
    <mergeCell ref="A133:A141"/>
    <mergeCell ref="B133:B134"/>
    <mergeCell ref="C133:C134"/>
    <mergeCell ref="D133:D134"/>
    <mergeCell ref="E133:E134"/>
    <mergeCell ref="F133:F134"/>
    <mergeCell ref="B137:B138"/>
    <mergeCell ref="J154:J155"/>
    <mergeCell ref="K154:K155"/>
    <mergeCell ref="B156:B157"/>
    <mergeCell ref="C156:C157"/>
    <mergeCell ref="D156:D157"/>
    <mergeCell ref="E156:E157"/>
    <mergeCell ref="J156:J157"/>
    <mergeCell ref="K156:K157"/>
    <mergeCell ref="A152:E152"/>
    <mergeCell ref="F152:I152"/>
    <mergeCell ref="A154:A157"/>
    <mergeCell ref="B154:B155"/>
    <mergeCell ref="C154:C155"/>
    <mergeCell ref="D154:D155"/>
    <mergeCell ref="E154:E155"/>
    <mergeCell ref="J139:J140"/>
    <mergeCell ref="K139:K140"/>
    <mergeCell ref="G141:I141"/>
    <mergeCell ref="G142:I142"/>
    <mergeCell ref="G143:I143"/>
    <mergeCell ref="A144:A151"/>
    <mergeCell ref="B139:B140"/>
    <mergeCell ref="C139:C140"/>
    <mergeCell ref="D139:D140"/>
    <mergeCell ref="E139:E140"/>
    <mergeCell ref="F139:F140"/>
    <mergeCell ref="G139:I140"/>
    <mergeCell ref="G162:H162"/>
    <mergeCell ref="A163:A167"/>
    <mergeCell ref="A168:E168"/>
    <mergeCell ref="F168:I168"/>
    <mergeCell ref="A170:A173"/>
    <mergeCell ref="B170:B171"/>
    <mergeCell ref="C170:C171"/>
    <mergeCell ref="D170:D171"/>
    <mergeCell ref="E170:E171"/>
    <mergeCell ref="K158:K159"/>
    <mergeCell ref="A160:A161"/>
    <mergeCell ref="B160:B161"/>
    <mergeCell ref="C160:C161"/>
    <mergeCell ref="D160:D161"/>
    <mergeCell ref="E160:E161"/>
    <mergeCell ref="J160:J161"/>
    <mergeCell ref="K160:K161"/>
    <mergeCell ref="G161:H161"/>
    <mergeCell ref="A158:A159"/>
    <mergeCell ref="B158:B159"/>
    <mergeCell ref="C158:C159"/>
    <mergeCell ref="D158:D159"/>
    <mergeCell ref="E158:E159"/>
    <mergeCell ref="J158:J159"/>
    <mergeCell ref="K174:K175"/>
    <mergeCell ref="B178:B179"/>
    <mergeCell ref="C178:C179"/>
    <mergeCell ref="D178:D179"/>
    <mergeCell ref="E178:E179"/>
    <mergeCell ref="J178:J179"/>
    <mergeCell ref="K178:K179"/>
    <mergeCell ref="A174:A179"/>
    <mergeCell ref="B174:B175"/>
    <mergeCell ref="C174:C175"/>
    <mergeCell ref="D174:D175"/>
    <mergeCell ref="E174:E175"/>
    <mergeCell ref="J174:J175"/>
    <mergeCell ref="J170:J171"/>
    <mergeCell ref="K170:K171"/>
    <mergeCell ref="B172:B173"/>
    <mergeCell ref="C172:C173"/>
    <mergeCell ref="D172:D173"/>
    <mergeCell ref="E172:E173"/>
    <mergeCell ref="J172:J173"/>
    <mergeCell ref="K172:K173"/>
    <mergeCell ref="B176:B177"/>
    <mergeCell ref="C176:C177"/>
    <mergeCell ref="D176:D177"/>
    <mergeCell ref="E176:E177"/>
    <mergeCell ref="J176:J177"/>
    <mergeCell ref="K176:K177"/>
    <mergeCell ref="K180:K181"/>
    <mergeCell ref="C180:C181"/>
    <mergeCell ref="D180:D181"/>
    <mergeCell ref="E180:E181"/>
    <mergeCell ref="J180:J181"/>
    <mergeCell ref="A180:A181"/>
    <mergeCell ref="B180:B181"/>
    <mergeCell ref="J185:J186"/>
    <mergeCell ref="K185:K186"/>
    <mergeCell ref="G186:H186"/>
    <mergeCell ref="B187:B188"/>
    <mergeCell ref="C187:C188"/>
    <mergeCell ref="D187:D188"/>
    <mergeCell ref="E187:E188"/>
    <mergeCell ref="J187:J188"/>
    <mergeCell ref="K187:K188"/>
    <mergeCell ref="G188:H188"/>
    <mergeCell ref="F184:I184"/>
    <mergeCell ref="A185:A188"/>
    <mergeCell ref="B185:B186"/>
    <mergeCell ref="C185:C186"/>
    <mergeCell ref="D185:D186"/>
    <mergeCell ref="E185:E186"/>
    <mergeCell ref="A182:A183"/>
    <mergeCell ref="B182:B183"/>
    <mergeCell ref="C182:C183"/>
    <mergeCell ref="D182:D183"/>
    <mergeCell ref="E182:E183"/>
    <mergeCell ref="J182:J183"/>
    <mergeCell ref="K182:K183"/>
    <mergeCell ref="B204:B205"/>
    <mergeCell ref="C204:C205"/>
    <mergeCell ref="D204:D205"/>
    <mergeCell ref="E204:E205"/>
    <mergeCell ref="J204:J205"/>
    <mergeCell ref="K204:K205"/>
    <mergeCell ref="J199:J201"/>
    <mergeCell ref="K199:K201"/>
    <mergeCell ref="B202:B203"/>
    <mergeCell ref="C202:C203"/>
    <mergeCell ref="D202:D203"/>
    <mergeCell ref="E202:E203"/>
    <mergeCell ref="J202:J203"/>
    <mergeCell ref="K202:K203"/>
    <mergeCell ref="A189:A191"/>
    <mergeCell ref="A192:A194"/>
    <mergeCell ref="G196:H196"/>
    <mergeCell ref="A197:E197"/>
    <mergeCell ref="F197:I197"/>
    <mergeCell ref="A199:A218"/>
    <mergeCell ref="B199:B201"/>
    <mergeCell ref="C199:C201"/>
    <mergeCell ref="D199:D201"/>
    <mergeCell ref="E199:E201"/>
    <mergeCell ref="B210:B211"/>
    <mergeCell ref="C210:C211"/>
    <mergeCell ref="D210:D211"/>
    <mergeCell ref="E210:E211"/>
    <mergeCell ref="J210:J211"/>
    <mergeCell ref="K210:K211"/>
    <mergeCell ref="B208:B209"/>
    <mergeCell ref="C208:C209"/>
    <mergeCell ref="D208:D209"/>
    <mergeCell ref="E208:E209"/>
    <mergeCell ref="J208:J209"/>
    <mergeCell ref="K208:K209"/>
    <mergeCell ref="B206:B207"/>
    <mergeCell ref="C206:C207"/>
    <mergeCell ref="D206:D207"/>
    <mergeCell ref="E206:E207"/>
    <mergeCell ref="J206:J207"/>
    <mergeCell ref="K206:K207"/>
    <mergeCell ref="B217:B218"/>
    <mergeCell ref="C217:C218"/>
    <mergeCell ref="D217:D218"/>
    <mergeCell ref="E217:E218"/>
    <mergeCell ref="J217:J218"/>
    <mergeCell ref="K217:K218"/>
    <mergeCell ref="B215:B216"/>
    <mergeCell ref="C215:C216"/>
    <mergeCell ref="D215:D216"/>
    <mergeCell ref="E215:E216"/>
    <mergeCell ref="J215:J216"/>
    <mergeCell ref="K215:K216"/>
    <mergeCell ref="B212:B214"/>
    <mergeCell ref="C212:C214"/>
    <mergeCell ref="D212:D214"/>
    <mergeCell ref="E212:E214"/>
    <mergeCell ref="J212:J214"/>
    <mergeCell ref="K212:K214"/>
    <mergeCell ref="B228:B229"/>
    <mergeCell ref="C228:C229"/>
    <mergeCell ref="D228:D229"/>
    <mergeCell ref="E228:E229"/>
    <mergeCell ref="J228:J229"/>
    <mergeCell ref="K228:K229"/>
    <mergeCell ref="B225:B227"/>
    <mergeCell ref="C225:C227"/>
    <mergeCell ref="D225:D227"/>
    <mergeCell ref="E225:E227"/>
    <mergeCell ref="J225:J227"/>
    <mergeCell ref="K225:K227"/>
    <mergeCell ref="K219:K221"/>
    <mergeCell ref="G221:H221"/>
    <mergeCell ref="A222:A235"/>
    <mergeCell ref="B222:B224"/>
    <mergeCell ref="C222:C224"/>
    <mergeCell ref="D222:D224"/>
    <mergeCell ref="E222:E224"/>
    <mergeCell ref="J222:J224"/>
    <mergeCell ref="K222:K224"/>
    <mergeCell ref="G224:H224"/>
    <mergeCell ref="A219:A221"/>
    <mergeCell ref="B219:B221"/>
    <mergeCell ref="C219:C221"/>
    <mergeCell ref="D219:D221"/>
    <mergeCell ref="E219:E221"/>
    <mergeCell ref="J219:J221"/>
    <mergeCell ref="B234:B235"/>
    <mergeCell ref="C234:C235"/>
    <mergeCell ref="D234:D235"/>
    <mergeCell ref="E234:E235"/>
    <mergeCell ref="J234:J235"/>
    <mergeCell ref="K234:K235"/>
    <mergeCell ref="G235:H235"/>
    <mergeCell ref="B232:B233"/>
    <mergeCell ref="C232:C233"/>
    <mergeCell ref="D232:D233"/>
    <mergeCell ref="E232:E233"/>
    <mergeCell ref="J232:J233"/>
    <mergeCell ref="K232:K233"/>
    <mergeCell ref="B230:B231"/>
    <mergeCell ref="C230:C231"/>
    <mergeCell ref="D230:D231"/>
    <mergeCell ref="E230:E231"/>
    <mergeCell ref="J230:J231"/>
    <mergeCell ref="K230:K231"/>
    <mergeCell ref="K236:K237"/>
    <mergeCell ref="G237:H237"/>
    <mergeCell ref="B238:B239"/>
    <mergeCell ref="C238:C239"/>
    <mergeCell ref="D238:D239"/>
    <mergeCell ref="E238:E239"/>
    <mergeCell ref="J238:J239"/>
    <mergeCell ref="K238:K239"/>
    <mergeCell ref="G239:H239"/>
    <mergeCell ref="A236:A248"/>
    <mergeCell ref="B236:B237"/>
    <mergeCell ref="C236:C237"/>
    <mergeCell ref="D236:D237"/>
    <mergeCell ref="E236:E237"/>
    <mergeCell ref="J236:J237"/>
    <mergeCell ref="B240:B242"/>
    <mergeCell ref="C240:C242"/>
    <mergeCell ref="D240:D242"/>
    <mergeCell ref="E240:E242"/>
    <mergeCell ref="B247:B248"/>
    <mergeCell ref="C247:C248"/>
    <mergeCell ref="D247:D248"/>
    <mergeCell ref="E247:E248"/>
    <mergeCell ref="J247:J248"/>
    <mergeCell ref="K247:K248"/>
    <mergeCell ref="G248:H248"/>
    <mergeCell ref="B245:B246"/>
    <mergeCell ref="C245:C246"/>
    <mergeCell ref="D245:D246"/>
    <mergeCell ref="E245:E246"/>
    <mergeCell ref="J245:J246"/>
    <mergeCell ref="K245:K246"/>
    <mergeCell ref="G246:H246"/>
    <mergeCell ref="J240:J242"/>
    <mergeCell ref="K240:K242"/>
    <mergeCell ref="G242:H242"/>
    <mergeCell ref="B243:B244"/>
    <mergeCell ref="C243:C244"/>
    <mergeCell ref="D243:D244"/>
    <mergeCell ref="E243:E244"/>
    <mergeCell ref="J243:J244"/>
    <mergeCell ref="K243:K244"/>
    <mergeCell ref="G244:H244"/>
    <mergeCell ref="A249:A293"/>
    <mergeCell ref="A294:E294"/>
    <mergeCell ref="F294:I294"/>
    <mergeCell ref="A296:A307"/>
    <mergeCell ref="B296:B297"/>
    <mergeCell ref="C296:C297"/>
    <mergeCell ref="D296:D297"/>
    <mergeCell ref="E296:E297"/>
    <mergeCell ref="B300:B301"/>
    <mergeCell ref="C300:C301"/>
    <mergeCell ref="B304:B305"/>
    <mergeCell ref="C304:C305"/>
    <mergeCell ref="D304:D305"/>
    <mergeCell ref="E304:E305"/>
    <mergeCell ref="J304:J305"/>
    <mergeCell ref="K304:K305"/>
    <mergeCell ref="D300:D301"/>
    <mergeCell ref="E300:E301"/>
    <mergeCell ref="J300:J301"/>
    <mergeCell ref="K300:K301"/>
    <mergeCell ref="B302:B303"/>
    <mergeCell ref="C302:C303"/>
    <mergeCell ref="D302:D303"/>
    <mergeCell ref="E302:E303"/>
    <mergeCell ref="J302:J303"/>
    <mergeCell ref="K302:K303"/>
    <mergeCell ref="J296:J297"/>
    <mergeCell ref="K296:K297"/>
    <mergeCell ref="B298:B299"/>
    <mergeCell ref="C298:C299"/>
    <mergeCell ref="D298:D299"/>
    <mergeCell ref="E298:E299"/>
    <mergeCell ref="J298:J299"/>
    <mergeCell ref="K298:K299"/>
    <mergeCell ref="K308:K309"/>
    <mergeCell ref="B310:B311"/>
    <mergeCell ref="C310:C311"/>
    <mergeCell ref="D310:D311"/>
    <mergeCell ref="E310:E311"/>
    <mergeCell ref="J310:J311"/>
    <mergeCell ref="K310:K311"/>
    <mergeCell ref="A308:A311"/>
    <mergeCell ref="B308:B309"/>
    <mergeCell ref="C308:C309"/>
    <mergeCell ref="D308:D309"/>
    <mergeCell ref="E308:E309"/>
    <mergeCell ref="J308:J309"/>
    <mergeCell ref="B306:B307"/>
    <mergeCell ref="C306:C307"/>
    <mergeCell ref="D306:D307"/>
    <mergeCell ref="E306:E307"/>
    <mergeCell ref="J306:J307"/>
    <mergeCell ref="K306:K307"/>
    <mergeCell ref="K312:K314"/>
    <mergeCell ref="G314:H314"/>
    <mergeCell ref="B315:B316"/>
    <mergeCell ref="C315:C316"/>
    <mergeCell ref="D315:D316"/>
    <mergeCell ref="E315:E316"/>
    <mergeCell ref="J315:J316"/>
    <mergeCell ref="K315:K316"/>
    <mergeCell ref="A312:A318"/>
    <mergeCell ref="B312:B314"/>
    <mergeCell ref="C312:C314"/>
    <mergeCell ref="D312:D314"/>
    <mergeCell ref="E312:E314"/>
    <mergeCell ref="J312:J314"/>
    <mergeCell ref="B317:B318"/>
    <mergeCell ref="C317:C318"/>
    <mergeCell ref="D317:D318"/>
    <mergeCell ref="E317:E318"/>
    <mergeCell ref="C321:C322"/>
    <mergeCell ref="D321:D322"/>
    <mergeCell ref="E321:E322"/>
    <mergeCell ref="J321:J322"/>
    <mergeCell ref="K321:K322"/>
    <mergeCell ref="B323:B324"/>
    <mergeCell ref="C323:C324"/>
    <mergeCell ref="D323:D324"/>
    <mergeCell ref="E323:E324"/>
    <mergeCell ref="J323:J324"/>
    <mergeCell ref="J317:J318"/>
    <mergeCell ref="K317:K318"/>
    <mergeCell ref="A319:A326"/>
    <mergeCell ref="B319:B320"/>
    <mergeCell ref="C319:C320"/>
    <mergeCell ref="D319:D320"/>
    <mergeCell ref="E319:E320"/>
    <mergeCell ref="J319:J320"/>
    <mergeCell ref="K319:K320"/>
    <mergeCell ref="B321:B322"/>
    <mergeCell ref="J360:J361"/>
    <mergeCell ref="K360:K361"/>
    <mergeCell ref="B362:B363"/>
    <mergeCell ref="C362:C363"/>
    <mergeCell ref="D362:D363"/>
    <mergeCell ref="E362:E363"/>
    <mergeCell ref="J362:J363"/>
    <mergeCell ref="K362:K363"/>
    <mergeCell ref="A328:A357"/>
    <mergeCell ref="A358:E358"/>
    <mergeCell ref="F358:I358"/>
    <mergeCell ref="A360:A363"/>
    <mergeCell ref="B360:B361"/>
    <mergeCell ref="C360:C361"/>
    <mergeCell ref="D360:D361"/>
    <mergeCell ref="E360:E361"/>
    <mergeCell ref="K323:K324"/>
    <mergeCell ref="B325:B326"/>
    <mergeCell ref="C325:C326"/>
    <mergeCell ref="D325:D326"/>
    <mergeCell ref="E325:E326"/>
    <mergeCell ref="J325:J326"/>
    <mergeCell ref="K325:K326"/>
    <mergeCell ref="G326:H326"/>
    <mergeCell ref="A385:A386"/>
    <mergeCell ref="A387:A388"/>
    <mergeCell ref="A379:E379"/>
    <mergeCell ref="F379:I379"/>
    <mergeCell ref="B381:B382"/>
    <mergeCell ref="C381:C382"/>
    <mergeCell ref="D381:D382"/>
    <mergeCell ref="E381:E382"/>
    <mergeCell ref="C368:C369"/>
    <mergeCell ref="D368:D369"/>
    <mergeCell ref="E368:E369"/>
    <mergeCell ref="J368:J369"/>
    <mergeCell ref="K368:K369"/>
    <mergeCell ref="A370:A378"/>
    <mergeCell ref="K364:K365"/>
    <mergeCell ref="A366:A369"/>
    <mergeCell ref="B366:B367"/>
    <mergeCell ref="C366:C367"/>
    <mergeCell ref="D366:D367"/>
    <mergeCell ref="E366:E367"/>
    <mergeCell ref="J366:J367"/>
    <mergeCell ref="K366:K367"/>
    <mergeCell ref="G367:H367"/>
    <mergeCell ref="B368:B369"/>
    <mergeCell ref="A364:A365"/>
    <mergeCell ref="B364:B365"/>
    <mergeCell ref="C364:C365"/>
    <mergeCell ref="D364:D365"/>
    <mergeCell ref="E364:E365"/>
    <mergeCell ref="J364:J365"/>
    <mergeCell ref="A381:A384"/>
    <mergeCell ref="K385:K386"/>
    <mergeCell ref="G386:H386"/>
    <mergeCell ref="B387:B388"/>
    <mergeCell ref="C387:C388"/>
    <mergeCell ref="D387:D388"/>
    <mergeCell ref="E387:E388"/>
    <mergeCell ref="J387:J388"/>
    <mergeCell ref="K387:K388"/>
    <mergeCell ref="B385:B386"/>
    <mergeCell ref="C385:C386"/>
    <mergeCell ref="D385:D386"/>
    <mergeCell ref="E385:E386"/>
    <mergeCell ref="J385:J386"/>
    <mergeCell ref="J381:J382"/>
    <mergeCell ref="K381:K382"/>
    <mergeCell ref="B383:B384"/>
    <mergeCell ref="C383:C384"/>
    <mergeCell ref="D383:D384"/>
    <mergeCell ref="E383:E384"/>
    <mergeCell ref="J383:J384"/>
    <mergeCell ref="K383:K384"/>
    <mergeCell ref="K402:K403"/>
    <mergeCell ref="B404:B405"/>
    <mergeCell ref="C404:C405"/>
    <mergeCell ref="D404:D405"/>
    <mergeCell ref="E404:E405"/>
    <mergeCell ref="J404:J405"/>
    <mergeCell ref="K404:K405"/>
    <mergeCell ref="K389:K390"/>
    <mergeCell ref="A391:A399"/>
    <mergeCell ref="A400:E400"/>
    <mergeCell ref="F400:I400"/>
    <mergeCell ref="B402:B403"/>
    <mergeCell ref="C402:C403"/>
    <mergeCell ref="D402:D403"/>
    <mergeCell ref="E402:E403"/>
    <mergeCell ref="J402:J403"/>
    <mergeCell ref="A389:A390"/>
    <mergeCell ref="B389:B390"/>
    <mergeCell ref="C389:C390"/>
    <mergeCell ref="D389:D390"/>
    <mergeCell ref="E389:E390"/>
    <mergeCell ref="J389:J390"/>
    <mergeCell ref="A402:A405"/>
    <mergeCell ref="A410:A415"/>
    <mergeCell ref="A416:E416"/>
    <mergeCell ref="F416:I416"/>
    <mergeCell ref="A418:A434"/>
    <mergeCell ref="B418:B419"/>
    <mergeCell ref="C418:C419"/>
    <mergeCell ref="D418:D419"/>
    <mergeCell ref="E418:E419"/>
    <mergeCell ref="B423:B424"/>
    <mergeCell ref="C423:C424"/>
    <mergeCell ref="K406:K407"/>
    <mergeCell ref="G407:H407"/>
    <mergeCell ref="A408:A409"/>
    <mergeCell ref="B408:B409"/>
    <mergeCell ref="C408:C409"/>
    <mergeCell ref="D408:D409"/>
    <mergeCell ref="E408:E409"/>
    <mergeCell ref="J408:J409"/>
    <mergeCell ref="K408:K409"/>
    <mergeCell ref="A406:A407"/>
    <mergeCell ref="B406:B407"/>
    <mergeCell ref="C406:C407"/>
    <mergeCell ref="D406:D407"/>
    <mergeCell ref="E406:E407"/>
    <mergeCell ref="J406:J407"/>
    <mergeCell ref="D423:D424"/>
    <mergeCell ref="E423:E424"/>
    <mergeCell ref="J423:J424"/>
    <mergeCell ref="K423:K424"/>
    <mergeCell ref="B425:B427"/>
    <mergeCell ref="C425:C427"/>
    <mergeCell ref="D425:D427"/>
    <mergeCell ref="E425:E427"/>
    <mergeCell ref="J425:J427"/>
    <mergeCell ref="K425:K427"/>
    <mergeCell ref="J418:J419"/>
    <mergeCell ref="K418:K419"/>
    <mergeCell ref="B420:B422"/>
    <mergeCell ref="C420:C422"/>
    <mergeCell ref="D420:D422"/>
    <mergeCell ref="E420:E422"/>
    <mergeCell ref="J420:J422"/>
    <mergeCell ref="K420:K422"/>
    <mergeCell ref="E439:E440"/>
    <mergeCell ref="B432:B434"/>
    <mergeCell ref="C432:C434"/>
    <mergeCell ref="D432:D434"/>
    <mergeCell ref="E432:E434"/>
    <mergeCell ref="J432:J434"/>
    <mergeCell ref="K432:K434"/>
    <mergeCell ref="B430:B431"/>
    <mergeCell ref="C430:C431"/>
    <mergeCell ref="D430:D431"/>
    <mergeCell ref="E430:E431"/>
    <mergeCell ref="J430:J431"/>
    <mergeCell ref="K430:K431"/>
    <mergeCell ref="B428:B429"/>
    <mergeCell ref="C428:C429"/>
    <mergeCell ref="D428:D429"/>
    <mergeCell ref="E428:E429"/>
    <mergeCell ref="J428:J429"/>
    <mergeCell ref="K428:K429"/>
    <mergeCell ref="K444:K446"/>
    <mergeCell ref="G446:H446"/>
    <mergeCell ref="J439:J440"/>
    <mergeCell ref="K439:K440"/>
    <mergeCell ref="B441:B443"/>
    <mergeCell ref="C441:C443"/>
    <mergeCell ref="D441:D443"/>
    <mergeCell ref="E441:E443"/>
    <mergeCell ref="J441:J443"/>
    <mergeCell ref="K441:K443"/>
    <mergeCell ref="B444:B446"/>
    <mergeCell ref="K435:K436"/>
    <mergeCell ref="B437:B438"/>
    <mergeCell ref="C437:C438"/>
    <mergeCell ref="D437:D438"/>
    <mergeCell ref="E437:E438"/>
    <mergeCell ref="J437:J438"/>
    <mergeCell ref="K437:K438"/>
    <mergeCell ref="A435:A440"/>
    <mergeCell ref="B435:B436"/>
    <mergeCell ref="C435:C436"/>
    <mergeCell ref="D435:D436"/>
    <mergeCell ref="E435:E436"/>
    <mergeCell ref="J435:J436"/>
    <mergeCell ref="B439:B440"/>
    <mergeCell ref="C439:C440"/>
    <mergeCell ref="D439:D440"/>
    <mergeCell ref="B453:B455"/>
    <mergeCell ref="C453:C455"/>
    <mergeCell ref="D453:D455"/>
    <mergeCell ref="E453:E455"/>
    <mergeCell ref="J453:J455"/>
    <mergeCell ref="K453:K455"/>
    <mergeCell ref="G455:H455"/>
    <mergeCell ref="B451:B452"/>
    <mergeCell ref="C451:C452"/>
    <mergeCell ref="D451:D452"/>
    <mergeCell ref="E451:E452"/>
    <mergeCell ref="J451:J452"/>
    <mergeCell ref="K451:K452"/>
    <mergeCell ref="B449:B450"/>
    <mergeCell ref="C449:C450"/>
    <mergeCell ref="D449:D450"/>
    <mergeCell ref="E449:E450"/>
    <mergeCell ref="J449:J450"/>
    <mergeCell ref="K449:K450"/>
    <mergeCell ref="C444:C446"/>
    <mergeCell ref="D444:D446"/>
    <mergeCell ref="E444:E446"/>
    <mergeCell ref="J444:J446"/>
    <mergeCell ref="K456:K457"/>
    <mergeCell ref="G457:H457"/>
    <mergeCell ref="B458:B459"/>
    <mergeCell ref="C458:C459"/>
    <mergeCell ref="D458:D459"/>
    <mergeCell ref="E458:E459"/>
    <mergeCell ref="J458:J459"/>
    <mergeCell ref="K458:K459"/>
    <mergeCell ref="A456:A465"/>
    <mergeCell ref="B456:B457"/>
    <mergeCell ref="C456:C457"/>
    <mergeCell ref="D456:D457"/>
    <mergeCell ref="E456:E457"/>
    <mergeCell ref="J456:J457"/>
    <mergeCell ref="B460:B461"/>
    <mergeCell ref="C460:C461"/>
    <mergeCell ref="D460:D461"/>
    <mergeCell ref="E460:E461"/>
    <mergeCell ref="A466:A510"/>
    <mergeCell ref="A511:E511"/>
    <mergeCell ref="F511:I511"/>
    <mergeCell ref="A513:A522"/>
    <mergeCell ref="B513:B514"/>
    <mergeCell ref="C513:C514"/>
    <mergeCell ref="D513:D514"/>
    <mergeCell ref="E513:E514"/>
    <mergeCell ref="B517:B518"/>
    <mergeCell ref="C517:C518"/>
    <mergeCell ref="B464:B465"/>
    <mergeCell ref="C464:C465"/>
    <mergeCell ref="D464:D465"/>
    <mergeCell ref="E464:E465"/>
    <mergeCell ref="J464:J465"/>
    <mergeCell ref="K464:K465"/>
    <mergeCell ref="J460:J461"/>
    <mergeCell ref="K460:K461"/>
    <mergeCell ref="G461:H461"/>
    <mergeCell ref="B462:B463"/>
    <mergeCell ref="C462:C463"/>
    <mergeCell ref="D462:D463"/>
    <mergeCell ref="E462:E463"/>
    <mergeCell ref="J462:J463"/>
    <mergeCell ref="K462:K463"/>
    <mergeCell ref="G463:H463"/>
    <mergeCell ref="D517:D518"/>
    <mergeCell ref="E517:E518"/>
    <mergeCell ref="J517:J518"/>
    <mergeCell ref="K517:K518"/>
    <mergeCell ref="B519:B520"/>
    <mergeCell ref="C519:C520"/>
    <mergeCell ref="D519:D520"/>
    <mergeCell ref="E519:E520"/>
    <mergeCell ref="J519:J520"/>
    <mergeCell ref="K519:K520"/>
    <mergeCell ref="J513:J514"/>
    <mergeCell ref="K513:K514"/>
    <mergeCell ref="B515:B516"/>
    <mergeCell ref="C515:C516"/>
    <mergeCell ref="D515:D516"/>
    <mergeCell ref="E515:E516"/>
    <mergeCell ref="J515:J516"/>
    <mergeCell ref="K515:K516"/>
    <mergeCell ref="K523:K524"/>
    <mergeCell ref="B525:B526"/>
    <mergeCell ref="C525:C526"/>
    <mergeCell ref="D525:D526"/>
    <mergeCell ref="E525:E526"/>
    <mergeCell ref="J525:J526"/>
    <mergeCell ref="K525:K526"/>
    <mergeCell ref="A523:A526"/>
    <mergeCell ref="B523:B524"/>
    <mergeCell ref="C523:C524"/>
    <mergeCell ref="D523:D524"/>
    <mergeCell ref="E523:E524"/>
    <mergeCell ref="J523:J524"/>
    <mergeCell ref="B521:B522"/>
    <mergeCell ref="C521:C522"/>
    <mergeCell ref="D521:D522"/>
    <mergeCell ref="E521:E522"/>
    <mergeCell ref="J521:J522"/>
    <mergeCell ref="K521:K522"/>
    <mergeCell ref="J531:J532"/>
    <mergeCell ref="K531:K532"/>
    <mergeCell ref="B533:B534"/>
    <mergeCell ref="C533:C534"/>
    <mergeCell ref="D533:D534"/>
    <mergeCell ref="E533:E534"/>
    <mergeCell ref="J533:J534"/>
    <mergeCell ref="K533:K534"/>
    <mergeCell ref="K527:K528"/>
    <mergeCell ref="B529:B530"/>
    <mergeCell ref="C529:C530"/>
    <mergeCell ref="D529:D530"/>
    <mergeCell ref="E529:E530"/>
    <mergeCell ref="J529:J530"/>
    <mergeCell ref="K529:K530"/>
    <mergeCell ref="A527:A534"/>
    <mergeCell ref="B527:B528"/>
    <mergeCell ref="C527:C528"/>
    <mergeCell ref="D527:D528"/>
    <mergeCell ref="E527:E528"/>
    <mergeCell ref="J527:J528"/>
    <mergeCell ref="B531:B532"/>
    <mergeCell ref="C531:C532"/>
    <mergeCell ref="D531:D532"/>
    <mergeCell ref="E531:E532"/>
    <mergeCell ref="K535:K536"/>
    <mergeCell ref="B537:B538"/>
    <mergeCell ref="C537:C538"/>
    <mergeCell ref="D537:D538"/>
    <mergeCell ref="E537:E538"/>
    <mergeCell ref="J537:J538"/>
    <mergeCell ref="K537:K538"/>
    <mergeCell ref="G538:H538"/>
    <mergeCell ref="A535:A542"/>
    <mergeCell ref="B535:B536"/>
    <mergeCell ref="C535:C536"/>
    <mergeCell ref="D535:D536"/>
    <mergeCell ref="E535:E536"/>
    <mergeCell ref="J535:J536"/>
    <mergeCell ref="B539:B540"/>
    <mergeCell ref="C539:C540"/>
    <mergeCell ref="D539:D540"/>
    <mergeCell ref="E539:E540"/>
    <mergeCell ref="J570:J571"/>
    <mergeCell ref="K570:K571"/>
    <mergeCell ref="B572:B573"/>
    <mergeCell ref="C572:C573"/>
    <mergeCell ref="D572:D573"/>
    <mergeCell ref="E572:E573"/>
    <mergeCell ref="J572:J573"/>
    <mergeCell ref="K572:K573"/>
    <mergeCell ref="A544:A567"/>
    <mergeCell ref="A568:E568"/>
    <mergeCell ref="F568:I568"/>
    <mergeCell ref="A570:A573"/>
    <mergeCell ref="B570:B571"/>
    <mergeCell ref="C570:C571"/>
    <mergeCell ref="D570:D571"/>
    <mergeCell ref="E570:E571"/>
    <mergeCell ref="J539:J540"/>
    <mergeCell ref="K539:K540"/>
    <mergeCell ref="B541:B542"/>
    <mergeCell ref="C541:C542"/>
    <mergeCell ref="D541:D542"/>
    <mergeCell ref="E541:E542"/>
    <mergeCell ref="J541:J542"/>
    <mergeCell ref="K541:K542"/>
    <mergeCell ref="G542:H542"/>
    <mergeCell ref="D578:D579"/>
    <mergeCell ref="E578:E579"/>
    <mergeCell ref="J578:J579"/>
    <mergeCell ref="K578:K579"/>
    <mergeCell ref="A580:A583"/>
    <mergeCell ref="B580:B581"/>
    <mergeCell ref="C580:C581"/>
    <mergeCell ref="D580:D581"/>
    <mergeCell ref="E580:E581"/>
    <mergeCell ref="J580:J581"/>
    <mergeCell ref="K574:K575"/>
    <mergeCell ref="A576:A579"/>
    <mergeCell ref="B576:B577"/>
    <mergeCell ref="C576:C577"/>
    <mergeCell ref="D576:D577"/>
    <mergeCell ref="E576:E577"/>
    <mergeCell ref="J576:J577"/>
    <mergeCell ref="K576:K577"/>
    <mergeCell ref="B578:B579"/>
    <mergeCell ref="C578:C579"/>
    <mergeCell ref="A574:A575"/>
    <mergeCell ref="B574:B575"/>
    <mergeCell ref="C574:C575"/>
    <mergeCell ref="D574:D575"/>
    <mergeCell ref="E574:E575"/>
    <mergeCell ref="J574:J575"/>
    <mergeCell ref="J595:J596"/>
    <mergeCell ref="K595:K596"/>
    <mergeCell ref="B597:B598"/>
    <mergeCell ref="C597:C598"/>
    <mergeCell ref="D597:D598"/>
    <mergeCell ref="E597:E598"/>
    <mergeCell ref="J597:J598"/>
    <mergeCell ref="K597:K598"/>
    <mergeCell ref="A584:A592"/>
    <mergeCell ref="A593:E593"/>
    <mergeCell ref="F593:I593"/>
    <mergeCell ref="A595:A598"/>
    <mergeCell ref="B595:B596"/>
    <mergeCell ref="C595:C596"/>
    <mergeCell ref="D595:D596"/>
    <mergeCell ref="E595:E596"/>
    <mergeCell ref="K580:K581"/>
    <mergeCell ref="B582:B583"/>
    <mergeCell ref="C582:C583"/>
    <mergeCell ref="D582:D583"/>
    <mergeCell ref="E582:E583"/>
    <mergeCell ref="J582:J583"/>
    <mergeCell ref="K582:K583"/>
    <mergeCell ref="G583:H583"/>
    <mergeCell ref="J603:J604"/>
    <mergeCell ref="K603:K604"/>
    <mergeCell ref="B605:B606"/>
    <mergeCell ref="C605:C606"/>
    <mergeCell ref="D605:D606"/>
    <mergeCell ref="E605:E606"/>
    <mergeCell ref="J605:J606"/>
    <mergeCell ref="K605:K606"/>
    <mergeCell ref="K599:K600"/>
    <mergeCell ref="B601:B602"/>
    <mergeCell ref="C601:C602"/>
    <mergeCell ref="D601:D602"/>
    <mergeCell ref="E601:E602"/>
    <mergeCell ref="J601:J602"/>
    <mergeCell ref="K601:K602"/>
    <mergeCell ref="A599:A606"/>
    <mergeCell ref="B599:B600"/>
    <mergeCell ref="C599:C600"/>
    <mergeCell ref="D599:D600"/>
    <mergeCell ref="E599:E600"/>
    <mergeCell ref="J599:J600"/>
    <mergeCell ref="B603:B604"/>
    <mergeCell ref="C603:C604"/>
    <mergeCell ref="D603:D604"/>
    <mergeCell ref="E603:E604"/>
    <mergeCell ref="A611:A616"/>
    <mergeCell ref="A617:E617"/>
    <mergeCell ref="F617:I617"/>
    <mergeCell ref="A619:A626"/>
    <mergeCell ref="B619:B620"/>
    <mergeCell ref="C619:C620"/>
    <mergeCell ref="D619:D620"/>
    <mergeCell ref="E619:E620"/>
    <mergeCell ref="B623:B624"/>
    <mergeCell ref="C623:C624"/>
    <mergeCell ref="K607:K608"/>
    <mergeCell ref="B609:B610"/>
    <mergeCell ref="C609:C610"/>
    <mergeCell ref="D609:D610"/>
    <mergeCell ref="E609:E610"/>
    <mergeCell ref="J609:J610"/>
    <mergeCell ref="K609:K610"/>
    <mergeCell ref="G610:H610"/>
    <mergeCell ref="A607:A610"/>
    <mergeCell ref="B607:B608"/>
    <mergeCell ref="C607:C608"/>
    <mergeCell ref="D607:D608"/>
    <mergeCell ref="E607:E608"/>
    <mergeCell ref="J607:J608"/>
    <mergeCell ref="D623:D624"/>
    <mergeCell ref="E623:E624"/>
    <mergeCell ref="J623:J624"/>
    <mergeCell ref="K623:K624"/>
    <mergeCell ref="B625:B626"/>
    <mergeCell ref="C625:C626"/>
    <mergeCell ref="D625:D626"/>
    <mergeCell ref="E625:E626"/>
    <mergeCell ref="J625:J626"/>
    <mergeCell ref="K625:K626"/>
    <mergeCell ref="J619:J620"/>
    <mergeCell ref="K619:K620"/>
    <mergeCell ref="B621:B622"/>
    <mergeCell ref="C621:C622"/>
    <mergeCell ref="D621:D622"/>
    <mergeCell ref="E621:E622"/>
    <mergeCell ref="J621:J622"/>
    <mergeCell ref="K621:K622"/>
    <mergeCell ref="J632:J633"/>
    <mergeCell ref="K632:K633"/>
    <mergeCell ref="A634:A645"/>
    <mergeCell ref="B634:B635"/>
    <mergeCell ref="C634:C635"/>
    <mergeCell ref="D634:D635"/>
    <mergeCell ref="E634:E635"/>
    <mergeCell ref="J634:J635"/>
    <mergeCell ref="K634:K635"/>
    <mergeCell ref="G635:H635"/>
    <mergeCell ref="K627:K628"/>
    <mergeCell ref="B629:B631"/>
    <mergeCell ref="C629:C631"/>
    <mergeCell ref="D629:D631"/>
    <mergeCell ref="E629:E631"/>
    <mergeCell ref="J629:J631"/>
    <mergeCell ref="K629:K631"/>
    <mergeCell ref="A627:A633"/>
    <mergeCell ref="B627:B628"/>
    <mergeCell ref="C627:C628"/>
    <mergeCell ref="D627:D628"/>
    <mergeCell ref="E627:E628"/>
    <mergeCell ref="J627:J628"/>
    <mergeCell ref="B632:B633"/>
    <mergeCell ref="C632:C633"/>
    <mergeCell ref="D632:D633"/>
    <mergeCell ref="E632:E633"/>
    <mergeCell ref="B640:B641"/>
    <mergeCell ref="C640:C641"/>
    <mergeCell ref="D640:D641"/>
    <mergeCell ref="E640:E641"/>
    <mergeCell ref="J640:J641"/>
    <mergeCell ref="K640:K641"/>
    <mergeCell ref="B638:B639"/>
    <mergeCell ref="C638:C639"/>
    <mergeCell ref="D638:D639"/>
    <mergeCell ref="E638:E639"/>
    <mergeCell ref="J638:J639"/>
    <mergeCell ref="K638:K639"/>
    <mergeCell ref="B636:B637"/>
    <mergeCell ref="C636:C637"/>
    <mergeCell ref="D636:D637"/>
    <mergeCell ref="E636:E637"/>
    <mergeCell ref="J636:J637"/>
    <mergeCell ref="K636:K637"/>
    <mergeCell ref="A646:A655"/>
    <mergeCell ref="B646:B647"/>
    <mergeCell ref="C646:C647"/>
    <mergeCell ref="D646:D647"/>
    <mergeCell ref="E646:E647"/>
    <mergeCell ref="J646:J647"/>
    <mergeCell ref="B650:B651"/>
    <mergeCell ref="C650:C651"/>
    <mergeCell ref="D650:D651"/>
    <mergeCell ref="E650:E651"/>
    <mergeCell ref="B644:B645"/>
    <mergeCell ref="C644:C645"/>
    <mergeCell ref="D644:D645"/>
    <mergeCell ref="E644:E645"/>
    <mergeCell ref="J644:J645"/>
    <mergeCell ref="K644:K645"/>
    <mergeCell ref="B642:B643"/>
    <mergeCell ref="C642:C643"/>
    <mergeCell ref="D642:D643"/>
    <mergeCell ref="E642:E643"/>
    <mergeCell ref="J642:J643"/>
    <mergeCell ref="K642:K643"/>
    <mergeCell ref="B654:B655"/>
    <mergeCell ref="C654:C655"/>
    <mergeCell ref="D654:D655"/>
    <mergeCell ref="E654:E655"/>
    <mergeCell ref="J654:J655"/>
    <mergeCell ref="K654:K655"/>
    <mergeCell ref="J650:J651"/>
    <mergeCell ref="K650:K651"/>
    <mergeCell ref="B652:B653"/>
    <mergeCell ref="C652:C653"/>
    <mergeCell ref="D652:D653"/>
    <mergeCell ref="E652:E653"/>
    <mergeCell ref="J652:J653"/>
    <mergeCell ref="K652:K653"/>
    <mergeCell ref="G653:H653"/>
    <mergeCell ref="K646:K647"/>
    <mergeCell ref="B648:B649"/>
    <mergeCell ref="C648:C649"/>
    <mergeCell ref="D648:D649"/>
    <mergeCell ref="E648:E649"/>
    <mergeCell ref="J648:J649"/>
    <mergeCell ref="K648:K649"/>
    <mergeCell ref="J685:J686"/>
    <mergeCell ref="K685:K686"/>
    <mergeCell ref="B687:B688"/>
    <mergeCell ref="C687:C688"/>
    <mergeCell ref="D687:D688"/>
    <mergeCell ref="E687:E688"/>
    <mergeCell ref="J687:J688"/>
    <mergeCell ref="K687:K688"/>
    <mergeCell ref="A656:A682"/>
    <mergeCell ref="A683:E683"/>
    <mergeCell ref="F683:I683"/>
    <mergeCell ref="A685:A696"/>
    <mergeCell ref="B685:B686"/>
    <mergeCell ref="C685:C686"/>
    <mergeCell ref="D685:D686"/>
    <mergeCell ref="E685:E686"/>
    <mergeCell ref="B689:B690"/>
    <mergeCell ref="C689:C690"/>
    <mergeCell ref="B695:B696"/>
    <mergeCell ref="C695:C696"/>
    <mergeCell ref="D695:D696"/>
    <mergeCell ref="E695:E696"/>
    <mergeCell ref="J695:J696"/>
    <mergeCell ref="K695:K696"/>
    <mergeCell ref="B693:B694"/>
    <mergeCell ref="C693:C694"/>
    <mergeCell ref="D693:D694"/>
    <mergeCell ref="E693:E694"/>
    <mergeCell ref="J693:J694"/>
    <mergeCell ref="K693:K694"/>
    <mergeCell ref="D689:D690"/>
    <mergeCell ref="E689:E690"/>
    <mergeCell ref="J689:J690"/>
    <mergeCell ref="K689:K690"/>
    <mergeCell ref="B691:B692"/>
    <mergeCell ref="C691:C692"/>
    <mergeCell ref="D691:D692"/>
    <mergeCell ref="E691:E692"/>
    <mergeCell ref="J691:J692"/>
    <mergeCell ref="K691:K692"/>
    <mergeCell ref="K697:K698"/>
    <mergeCell ref="B699:B700"/>
    <mergeCell ref="C699:C700"/>
    <mergeCell ref="D699:D700"/>
    <mergeCell ref="E699:E700"/>
    <mergeCell ref="J699:J700"/>
    <mergeCell ref="K699:K700"/>
    <mergeCell ref="A697:A707"/>
    <mergeCell ref="B697:B698"/>
    <mergeCell ref="C697:C698"/>
    <mergeCell ref="D697:D698"/>
    <mergeCell ref="E697:E698"/>
    <mergeCell ref="J697:J698"/>
    <mergeCell ref="B701:B702"/>
    <mergeCell ref="C701:C702"/>
    <mergeCell ref="D701:D702"/>
    <mergeCell ref="E701:E702"/>
    <mergeCell ref="B705:B707"/>
    <mergeCell ref="C705:C707"/>
    <mergeCell ref="D705:D707"/>
    <mergeCell ref="E705:E707"/>
    <mergeCell ref="J705:J707"/>
    <mergeCell ref="K705:K707"/>
    <mergeCell ref="J701:J702"/>
    <mergeCell ref="K701:K702"/>
    <mergeCell ref="B703:B704"/>
    <mergeCell ref="C703:C704"/>
    <mergeCell ref="D703:D704"/>
    <mergeCell ref="E703:E704"/>
    <mergeCell ref="J703:J704"/>
    <mergeCell ref="K703:K704"/>
    <mergeCell ref="K708:K709"/>
    <mergeCell ref="B710:B711"/>
    <mergeCell ref="C710:C711"/>
    <mergeCell ref="D710:D711"/>
    <mergeCell ref="E710:E711"/>
    <mergeCell ref="J710:J711"/>
    <mergeCell ref="K710:K711"/>
    <mergeCell ref="A708:A715"/>
    <mergeCell ref="B708:B709"/>
    <mergeCell ref="C708:C709"/>
    <mergeCell ref="D708:D709"/>
    <mergeCell ref="E708:E709"/>
    <mergeCell ref="J708:J709"/>
    <mergeCell ref="B712:B713"/>
    <mergeCell ref="C712:C713"/>
    <mergeCell ref="D712:D713"/>
    <mergeCell ref="E712:E713"/>
    <mergeCell ref="J718:J719"/>
    <mergeCell ref="K718:K719"/>
    <mergeCell ref="C722:C723"/>
    <mergeCell ref="D722:D723"/>
    <mergeCell ref="E722:E723"/>
    <mergeCell ref="B716:B717"/>
    <mergeCell ref="C720:C721"/>
    <mergeCell ref="D720:D721"/>
    <mergeCell ref="E720:E721"/>
    <mergeCell ref="J712:J713"/>
    <mergeCell ref="K712:K713"/>
    <mergeCell ref="B714:B715"/>
    <mergeCell ref="C714:C715"/>
    <mergeCell ref="D714:D715"/>
    <mergeCell ref="E714:E715"/>
    <mergeCell ref="J714:J715"/>
    <mergeCell ref="K714:K715"/>
    <mergeCell ref="G715:H715"/>
    <mergeCell ref="A728:A775"/>
    <mergeCell ref="A776:E776"/>
    <mergeCell ref="F776:I776"/>
    <mergeCell ref="A778:A785"/>
    <mergeCell ref="B778:B779"/>
    <mergeCell ref="C778:C779"/>
    <mergeCell ref="D778:D779"/>
    <mergeCell ref="E778:E779"/>
    <mergeCell ref="B780:B781"/>
    <mergeCell ref="C780:C781"/>
    <mergeCell ref="B726:B727"/>
    <mergeCell ref="C726:C727"/>
    <mergeCell ref="D726:D727"/>
    <mergeCell ref="E726:E727"/>
    <mergeCell ref="K726:K727"/>
    <mergeCell ref="G727:H727"/>
    <mergeCell ref="A716:A727"/>
    <mergeCell ref="B784:B785"/>
    <mergeCell ref="C784:C785"/>
    <mergeCell ref="D784:D785"/>
    <mergeCell ref="E784:E785"/>
    <mergeCell ref="J784:J785"/>
    <mergeCell ref="K784:K785"/>
    <mergeCell ref="D780:D781"/>
    <mergeCell ref="E780:E781"/>
    <mergeCell ref="J780:J781"/>
    <mergeCell ref="K780:K781"/>
    <mergeCell ref="B782:B783"/>
    <mergeCell ref="C782:C783"/>
    <mergeCell ref="D782:D783"/>
    <mergeCell ref="E782:E783"/>
    <mergeCell ref="J782:J783"/>
    <mergeCell ref="K782:K783"/>
    <mergeCell ref="J778:J779"/>
    <mergeCell ref="K778:K779"/>
    <mergeCell ref="C716:C717"/>
    <mergeCell ref="D716:D717"/>
    <mergeCell ref="E716:E717"/>
    <mergeCell ref="J716:J717"/>
    <mergeCell ref="B722:B723"/>
    <mergeCell ref="K790:K791"/>
    <mergeCell ref="B792:B793"/>
    <mergeCell ref="C792:C793"/>
    <mergeCell ref="D792:D793"/>
    <mergeCell ref="E792:E793"/>
    <mergeCell ref="J792:J793"/>
    <mergeCell ref="K792:K793"/>
    <mergeCell ref="J726:J727"/>
    <mergeCell ref="J720:J721"/>
    <mergeCell ref="K720:K721"/>
    <mergeCell ref="B720:B721"/>
    <mergeCell ref="B724:B725"/>
    <mergeCell ref="C724:C725"/>
    <mergeCell ref="D724:D725"/>
    <mergeCell ref="E724:E725"/>
    <mergeCell ref="J724:J725"/>
    <mergeCell ref="K724:K725"/>
    <mergeCell ref="J722:J723"/>
    <mergeCell ref="K722:K723"/>
    <mergeCell ref="K716:K717"/>
    <mergeCell ref="B718:B719"/>
    <mergeCell ref="C718:C719"/>
    <mergeCell ref="D718:D719"/>
    <mergeCell ref="E718:E719"/>
    <mergeCell ref="A790:A793"/>
    <mergeCell ref="B790:B791"/>
    <mergeCell ref="C790:C791"/>
    <mergeCell ref="D790:D791"/>
    <mergeCell ref="E790:E791"/>
    <mergeCell ref="J790:J791"/>
    <mergeCell ref="K786:K787"/>
    <mergeCell ref="B788:B789"/>
    <mergeCell ref="C788:C789"/>
    <mergeCell ref="D788:D789"/>
    <mergeCell ref="E788:E789"/>
    <mergeCell ref="J788:J789"/>
    <mergeCell ref="K788:K789"/>
    <mergeCell ref="A786:A789"/>
    <mergeCell ref="B786:B787"/>
    <mergeCell ref="C786:C787"/>
    <mergeCell ref="D786:D787"/>
    <mergeCell ref="E786:E787"/>
    <mergeCell ref="J786:J787"/>
    <mergeCell ref="J798:J799"/>
    <mergeCell ref="K798:K799"/>
    <mergeCell ref="G799:H799"/>
    <mergeCell ref="A800:A817"/>
    <mergeCell ref="A818:E818"/>
    <mergeCell ref="F818:I818"/>
    <mergeCell ref="K794:K795"/>
    <mergeCell ref="B796:B797"/>
    <mergeCell ref="C796:C797"/>
    <mergeCell ref="D796:D797"/>
    <mergeCell ref="E796:E797"/>
    <mergeCell ref="J796:J797"/>
    <mergeCell ref="K796:K797"/>
    <mergeCell ref="G797:H797"/>
    <mergeCell ref="A794:A799"/>
    <mergeCell ref="B794:B795"/>
    <mergeCell ref="C794:C795"/>
    <mergeCell ref="D794:D795"/>
    <mergeCell ref="E794:E795"/>
    <mergeCell ref="J794:J795"/>
    <mergeCell ref="B798:B799"/>
    <mergeCell ref="C798:C799"/>
    <mergeCell ref="D798:D799"/>
    <mergeCell ref="E798:E799"/>
    <mergeCell ref="K824:K825"/>
    <mergeCell ref="A824:A825"/>
    <mergeCell ref="B824:B825"/>
    <mergeCell ref="C824:C825"/>
    <mergeCell ref="D824:D825"/>
    <mergeCell ref="E824:E825"/>
    <mergeCell ref="J824:J825"/>
    <mergeCell ref="K820:K821"/>
    <mergeCell ref="B822:B823"/>
    <mergeCell ref="C822:C823"/>
    <mergeCell ref="D822:D823"/>
    <mergeCell ref="E822:E823"/>
    <mergeCell ref="J822:J823"/>
    <mergeCell ref="K822:K823"/>
    <mergeCell ref="A820:A823"/>
    <mergeCell ref="B820:B821"/>
    <mergeCell ref="C820:C821"/>
    <mergeCell ref="D820:D821"/>
    <mergeCell ref="E820:E821"/>
    <mergeCell ref="J820:J821"/>
  </mergeCells>
  <pageMargins left="0.7" right="0.7" top="0.16" bottom="0.24" header="0.16" footer="0.24"/>
  <pageSetup paperSize="9" scale="67" orientation="portrait" r:id="rId1"/>
  <rowBreaks count="18" manualBreakCount="18">
    <brk id="36" max="16383" man="1"/>
    <brk id="68" max="11" man="1"/>
    <brk id="107" max="11" man="1"/>
    <brk id="184" max="16383" man="1"/>
    <brk id="264" max="11" man="1"/>
    <brk id="293" max="16383" man="1"/>
    <brk id="337" max="11" man="1"/>
    <brk id="369" max="16383" man="1"/>
    <brk id="399" max="16383" man="1"/>
    <brk id="485" max="11" man="1"/>
    <brk id="510" max="16383" man="1"/>
    <brk id="553" max="11" man="1"/>
    <brk id="588" max="11" man="1"/>
    <brk id="673" max="11" man="1"/>
    <brk id="715" max="11" man="1"/>
    <brk id="751" max="11" man="1"/>
    <brk id="775" max="16383" man="1"/>
    <brk id="814" max="11" man="1"/>
  </rowBreaks>
  <colBreaks count="1" manualBreakCount="1">
    <brk id="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aims</dc:creator>
  <cp:lastModifiedBy>aims</cp:lastModifiedBy>
  <cp:lastPrinted>2025-10-29T09:26:36Z</cp:lastPrinted>
  <dcterms:created xsi:type="dcterms:W3CDTF">2015-06-05T18:17:20Z</dcterms:created>
  <dcterms:modified xsi:type="dcterms:W3CDTF">2025-10-29T09:26:38Z</dcterms:modified>
</cp:coreProperties>
</file>